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5" windowWidth="15600" windowHeight="10485"/>
  </bookViews>
  <sheets>
    <sheet name="NAV LOG" sheetId="1" r:id="rId1"/>
    <sheet name="FLIGHT PLAN" sheetId="2" r:id="rId2"/>
  </sheets>
  <definedNames>
    <definedName name="_xlnm.Print_Area" localSheetId="1">'FLIGHT PLAN'!$A$1:$N$31</definedName>
    <definedName name="_xlnm.Print_Area" localSheetId="0">'NAV LOG'!$A$1:$P$26</definedName>
    <definedName name="Z_4F05D530_8E8C_4732_94DD_798686BE3C70_.wvu.PrintArea" localSheetId="0" hidden="1">'NAV LOG'!$A$1:$O$26</definedName>
  </definedNames>
  <calcPr calcId="145621"/>
  <customWorkbookViews>
    <customWorkbookView name="u2634 - Personal View" guid="{4F05D530-8E8C-4732-94DD-798686BE3C70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G2" i="1" l="1"/>
  <c r="M6" i="1" l="1"/>
  <c r="L14" i="1"/>
  <c r="N5" i="1"/>
  <c r="L5" i="1" s="1"/>
  <c r="L6" i="1" s="1"/>
  <c r="M3" i="2" l="1"/>
  <c r="K4" i="2"/>
  <c r="G3" i="2"/>
  <c r="C3" i="2"/>
  <c r="F7" i="1" l="1"/>
  <c r="O23" i="1"/>
  <c r="O21" i="1"/>
  <c r="O19" i="1"/>
  <c r="N7" i="1"/>
  <c r="O7" i="1" s="1"/>
  <c r="M24" i="1"/>
  <c r="M22" i="1"/>
  <c r="M20" i="1"/>
  <c r="M18" i="1"/>
  <c r="L24" i="1"/>
  <c r="L22" i="1"/>
  <c r="L20" i="1"/>
  <c r="P23" i="1"/>
  <c r="P21" i="1"/>
  <c r="P19" i="1"/>
  <c r="N23" i="1"/>
  <c r="N21" i="1"/>
  <c r="N19" i="1"/>
  <c r="N17" i="1"/>
  <c r="L17" i="1" s="1"/>
  <c r="N15" i="1"/>
  <c r="L15" i="1" s="1"/>
  <c r="N13" i="1"/>
  <c r="L13" i="1" s="1"/>
  <c r="N11" i="1"/>
  <c r="O11" i="1" s="1"/>
  <c r="N9" i="1"/>
  <c r="O9" i="1" s="1"/>
  <c r="L23" i="1"/>
  <c r="L21" i="1"/>
  <c r="L19" i="1"/>
  <c r="O17" i="1" l="1"/>
  <c r="O15" i="1"/>
  <c r="L9" i="1"/>
  <c r="O13" i="1"/>
  <c r="L11" i="1"/>
  <c r="L7" i="1"/>
  <c r="L8" i="1" s="1"/>
  <c r="F9" i="1"/>
  <c r="I7" i="1" l="1"/>
  <c r="J7" i="1" s="1"/>
  <c r="F11" i="1" l="1"/>
  <c r="I11" i="1" s="1"/>
  <c r="J11" i="1" s="1"/>
  <c r="F13" i="1"/>
  <c r="F15" i="1"/>
  <c r="I15" i="1" s="1"/>
  <c r="J15" i="1" s="1"/>
  <c r="F17" i="1"/>
  <c r="I17" i="1" s="1"/>
  <c r="J17" i="1" s="1"/>
  <c r="F19" i="1"/>
  <c r="I19" i="1" s="1"/>
  <c r="J19" i="1" s="1"/>
  <c r="F21" i="1"/>
  <c r="F23" i="1"/>
  <c r="I23" i="1" s="1"/>
  <c r="J23" i="1" s="1"/>
  <c r="I21" i="1"/>
  <c r="J21" i="1" s="1"/>
  <c r="I13" i="1"/>
  <c r="J13" i="1" s="1"/>
  <c r="I9" i="1"/>
  <c r="J9" i="1" s="1"/>
  <c r="M8" i="1"/>
  <c r="M10" i="1" s="1"/>
  <c r="M12" i="1" s="1"/>
  <c r="M14" i="1" s="1"/>
  <c r="M16" i="1" s="1"/>
  <c r="C2" i="1"/>
  <c r="F5" i="1" l="1"/>
  <c r="I5" i="1" s="1"/>
  <c r="J5" i="1" s="1"/>
  <c r="L10" i="1" l="1"/>
  <c r="L12" i="1" s="1"/>
  <c r="L16" i="1" s="1"/>
  <c r="L18" i="1" s="1"/>
  <c r="O5" i="1" l="1"/>
  <c r="P2" i="1" s="1"/>
  <c r="E13" i="2" s="1"/>
  <c r="P5" i="1" l="1"/>
  <c r="P7" i="1" s="1"/>
  <c r="P9" i="1" s="1"/>
  <c r="P11" i="1" s="1"/>
  <c r="P13" i="1" s="1"/>
  <c r="P15" i="1" s="1"/>
  <c r="P17" i="1" s="1"/>
</calcChain>
</file>

<file path=xl/comments1.xml><?xml version="1.0" encoding="utf-8"?>
<comments xmlns="http://schemas.openxmlformats.org/spreadsheetml/2006/main">
  <authors>
    <author>Kriston, Daniel</author>
  </authors>
  <commentList>
    <comment ref="A1" authorId="0">
      <text>
        <r>
          <rPr>
            <b/>
            <sz val="18"/>
            <color indexed="81"/>
            <rFont val="Tahoma"/>
            <family val="2"/>
          </rPr>
          <t>INSERT PLANE'S 
TAIL NUMBER HERE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12"/>
            <color indexed="81"/>
            <rFont val="Tahoma"/>
            <family val="2"/>
          </rPr>
          <t>FUEL BURN PER POH</t>
        </r>
      </text>
    </comment>
    <comment ref="L2" authorId="0">
      <text>
        <r>
          <rPr>
            <b/>
            <sz val="16"/>
            <color indexed="81"/>
            <rFont val="Tahoma"/>
            <family val="2"/>
          </rPr>
          <t xml:space="preserve">USABLE FUEL </t>
        </r>
      </text>
    </comment>
    <comment ref="M2" authorId="0">
      <text>
        <r>
          <rPr>
            <b/>
            <sz val="10"/>
            <color indexed="81"/>
            <rFont val="Tahoma"/>
            <family val="2"/>
          </rPr>
          <t>ADD ALL LEGS TOGETHER &amp; INSERT SUM HERE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@ CRUISE ALT. PER POH OR USE E6B LINK TO THE RIGHT OF THIS FORM</t>
        </r>
      </text>
    </comment>
    <comment ref="O2" authorId="0">
      <text>
        <r>
          <rPr>
            <b/>
            <sz val="12"/>
            <color indexed="81"/>
            <rFont val="Tahoma"/>
            <family val="2"/>
          </rPr>
          <t>USE 24 HOUR CLOCK LOCAL OR ZULU TIME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R3" authorId="0">
      <text>
        <r>
          <rPr>
            <sz val="8"/>
            <color indexed="81"/>
            <rFont val="Tahoma"/>
            <family val="2"/>
          </rPr>
          <t xml:space="preserve">E6B AS WELL AS LINKS TO SKYVECTOR, AIRNAV AND WEATHER
</t>
        </r>
      </text>
    </comment>
  </commentList>
</comments>
</file>

<file path=xl/comments2.xml><?xml version="1.0" encoding="utf-8"?>
<comments xmlns="http://schemas.openxmlformats.org/spreadsheetml/2006/main">
  <authors>
    <author>u2634</author>
  </authors>
  <commentList>
    <comment ref="A24" authorId="0">
      <text>
        <r>
          <rPr>
            <b/>
            <sz val="8"/>
            <color indexed="81"/>
            <rFont val="Tahoma"/>
            <family val="2"/>
          </rPr>
          <t>u2634: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<sst xmlns="http://schemas.openxmlformats.org/spreadsheetml/2006/main" count="106" uniqueCount="88">
  <si>
    <t>EFAS</t>
  </si>
  <si>
    <t xml:space="preserve">Time Off - </t>
  </si>
  <si>
    <t>Waypoints</t>
  </si>
  <si>
    <t>Emergency-121.5/7700</t>
  </si>
  <si>
    <t>VOR/NDB (freq)</t>
  </si>
  <si>
    <t>Ident.</t>
  </si>
  <si>
    <t>HLN VOR 117.7</t>
  </si>
  <si>
    <t>….   ._..   _.</t>
  </si>
  <si>
    <r>
      <rPr>
        <b/>
        <sz val="10"/>
        <color theme="1"/>
        <rFont val="Calibri"/>
        <family val="2"/>
        <scheme val="minor"/>
      </rPr>
      <t>KHLN</t>
    </r>
    <r>
      <rPr>
        <sz val="10"/>
        <color theme="1"/>
        <rFont val="Calibri"/>
        <family val="2"/>
        <scheme val="minor"/>
      </rPr>
      <t>/GND 121.9/TWR 118.3 ATIS 120.4/GF FSS 122.55</t>
    </r>
  </si>
  <si>
    <t>Altim.</t>
  </si>
  <si>
    <t>TC</t>
  </si>
  <si>
    <t>Wind Spd.</t>
  </si>
  <si>
    <t>WCA</t>
  </si>
  <si>
    <t>Climb IAS</t>
  </si>
  <si>
    <t>Climb TAS</t>
  </si>
  <si>
    <t>HDG</t>
  </si>
  <si>
    <t>TAS</t>
  </si>
  <si>
    <t>E</t>
  </si>
  <si>
    <t xml:space="preserve"> </t>
  </si>
  <si>
    <t>MH</t>
  </si>
  <si>
    <t>CH</t>
  </si>
  <si>
    <t>MAG VAR. (deg)</t>
  </si>
  <si>
    <t>GPH</t>
  </si>
  <si>
    <t>Toltal Dist.</t>
  </si>
  <si>
    <t>ETD</t>
  </si>
  <si>
    <t>Total ETE</t>
  </si>
  <si>
    <t>Used</t>
  </si>
  <si>
    <t>Rem'g</t>
  </si>
  <si>
    <t>Total Fuel (gal)</t>
  </si>
  <si>
    <t>Leg</t>
  </si>
  <si>
    <t>GS (est)</t>
  </si>
  <si>
    <t>Act.</t>
  </si>
  <si>
    <t>ETE</t>
  </si>
  <si>
    <t>ATE</t>
  </si>
  <si>
    <t>ETA</t>
  </si>
  <si>
    <t>ATA</t>
  </si>
  <si>
    <t>Fill in orange cells while in the cockpit as needed</t>
  </si>
  <si>
    <t>White cells calculate automatically when grey cells are filled in</t>
  </si>
  <si>
    <t>E or W</t>
  </si>
  <si>
    <t xml:space="preserve"> VAR. Direction (-) OR (+)</t>
  </si>
  <si>
    <t>Enter all Waypoints &amp; fill in grey cells as req'd.</t>
  </si>
  <si>
    <t>Cruise Alt. (MSL)</t>
  </si>
  <si>
    <t>Fuel, Dist., GS are all rounded to whole number</t>
  </si>
  <si>
    <t>True Wind Dir.</t>
  </si>
  <si>
    <t>time/speed/dist. calc</t>
  </si>
  <si>
    <t>Flight Plan</t>
  </si>
  <si>
    <t>Type:</t>
  </si>
  <si>
    <t>VFR</t>
  </si>
  <si>
    <t>IFR</t>
  </si>
  <si>
    <t>DVFR</t>
  </si>
  <si>
    <t>Aircraft I.D.</t>
  </si>
  <si>
    <t>Aircraft Type</t>
  </si>
  <si>
    <t>True Airspeed</t>
  </si>
  <si>
    <t>Departure Point</t>
  </si>
  <si>
    <t>KHLN</t>
  </si>
  <si>
    <t>Proposed</t>
  </si>
  <si>
    <t>Actual</t>
  </si>
  <si>
    <t>Cruise Altitude</t>
  </si>
  <si>
    <t>Route of Flight:</t>
  </si>
  <si>
    <t>Destination (name airport &amp; city)</t>
  </si>
  <si>
    <t>Remarks:</t>
  </si>
  <si>
    <t>Alternate Airport(s)</t>
  </si>
  <si>
    <t>Destination Contact: (optional)</t>
  </si>
  <si>
    <t>Souls On Board</t>
  </si>
  <si>
    <t>Fuel On Board</t>
  </si>
  <si>
    <t>Aircraft Color</t>
  </si>
  <si>
    <t>Close Flight Plan with (FSS)</t>
  </si>
  <si>
    <t>Pilot: name, address, telephone, aircraft homebase</t>
  </si>
  <si>
    <t>Departure Time (z)</t>
  </si>
  <si>
    <t>Estimated Time Enroute (00:00)</t>
  </si>
  <si>
    <t>GTF 122.5</t>
  </si>
  <si>
    <t>FOR WEATHER CALL 1-800-WX-BRIEF:</t>
  </si>
  <si>
    <t>X</t>
  </si>
  <si>
    <t>C172</t>
  </si>
  <si>
    <t>APT.   P.A.</t>
  </si>
  <si>
    <t>Dep. APT.    Field Elev.</t>
  </si>
  <si>
    <r>
      <t xml:space="preserve">Wind correction angle is automatically calculated &amp; reflected in MH cell </t>
    </r>
    <r>
      <rPr>
        <b/>
        <sz val="8"/>
        <rFont val="Arial"/>
        <family val="2"/>
      </rPr>
      <t>(COMPASS HEADING PER YOUR PLANES COMPASS CARD)</t>
    </r>
  </si>
  <si>
    <t>Fill in grey cells as req'd.</t>
  </si>
  <si>
    <t>WHITE CELLS AUTO FILL FROM  NAV LOG DATA</t>
  </si>
  <si>
    <t>KHLN&gt;</t>
  </si>
  <si>
    <t>Orange cell to be filled from cockpit</t>
  </si>
  <si>
    <t>E6B</t>
  </si>
  <si>
    <t>TAIL #</t>
  </si>
  <si>
    <t>SGFC</t>
  </si>
  <si>
    <t>Flight Planner</t>
  </si>
  <si>
    <t>INSTRUCTIONS</t>
  </si>
  <si>
    <t>NOTES</t>
  </si>
  <si>
    <t xml:space="preserve">Lost Comm - Squak 7600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</si>
</sst>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[$-F400]h:mm:ss\ AM/PM"/>
    <numFmt numFmtId="167" formatCode="h:mm:ss;@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3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indexed="81"/>
      <name val="Tahoma"/>
      <family val="2"/>
    </font>
    <font>
      <b/>
      <sz val="9"/>
      <color theme="1"/>
      <name val="Arial Narrow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u/>
      <sz val="9"/>
      <color theme="1"/>
      <name val="Calibri"/>
      <family val="2"/>
      <scheme val="minor"/>
    </font>
    <font>
      <b/>
      <u/>
      <sz val="22"/>
      <color theme="10"/>
      <name val="Arial"/>
      <family val="2"/>
    </font>
    <font>
      <b/>
      <u/>
      <sz val="18"/>
      <color theme="10"/>
      <name val="Arial"/>
      <family val="2"/>
    </font>
    <font>
      <b/>
      <u/>
      <sz val="20"/>
      <color theme="10"/>
      <name val="Arial"/>
      <family val="2"/>
    </font>
    <font>
      <b/>
      <u/>
      <sz val="22"/>
      <color theme="8" tint="-0.249977111117893"/>
      <name val="Arial"/>
      <family val="2"/>
    </font>
    <font>
      <b/>
      <sz val="12"/>
      <color indexed="81"/>
      <name val="Tahoma"/>
      <family val="2"/>
    </font>
    <font>
      <b/>
      <sz val="16"/>
      <color indexed="81"/>
      <name val="Tahoma"/>
      <family val="2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5" fillId="0" borderId="0"/>
    <xf numFmtId="0" fontId="18" fillId="0" borderId="0" applyNumberFormat="0" applyFill="0" applyBorder="0" applyAlignment="0" applyProtection="0"/>
  </cellStyleXfs>
  <cellXfs count="256">
    <xf numFmtId="0" fontId="0" fillId="0" borderId="0" xfId="0"/>
    <xf numFmtId="0" fontId="15" fillId="0" borderId="0" xfId="1" applyBorder="1" applyAlignment="1" applyProtection="1">
      <alignment vertical="center"/>
      <protection locked="0"/>
    </xf>
    <xf numFmtId="164" fontId="16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1" fontId="2" fillId="3" borderId="23" xfId="0" applyNumberFormat="1" applyFont="1" applyFill="1" applyBorder="1" applyAlignment="1" applyProtection="1">
      <alignment horizontal="center" vertical="center"/>
      <protection locked="0"/>
    </xf>
    <xf numFmtId="1" fontId="2" fillId="3" borderId="12" xfId="0" applyNumberFormat="1" applyFont="1" applyFill="1" applyBorder="1" applyAlignment="1" applyProtection="1">
      <alignment horizontal="center" vertical="center"/>
      <protection locked="0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15" fillId="0" borderId="0" xfId="1" applyProtection="1"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" fontId="2" fillId="0" borderId="17" xfId="0" applyNumberFormat="1" applyFont="1" applyBorder="1" applyAlignment="1" applyProtection="1">
      <alignment horizontal="center" vertical="center"/>
    </xf>
    <xf numFmtId="1" fontId="2" fillId="0" borderId="26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center" vertical="center"/>
    </xf>
    <xf numFmtId="0" fontId="18" fillId="0" borderId="6" xfId="2" applyBorder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/>
    <xf numFmtId="1" fontId="2" fillId="0" borderId="34" xfId="0" applyNumberFormat="1" applyFont="1" applyBorder="1" applyAlignment="1" applyProtection="1">
      <alignment horizontal="center" vertical="center"/>
    </xf>
    <xf numFmtId="1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center" vertical="center"/>
    </xf>
    <xf numFmtId="164" fontId="2" fillId="2" borderId="17" xfId="0" applyNumberFormat="1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vertical="center"/>
    </xf>
    <xf numFmtId="0" fontId="17" fillId="0" borderId="0" xfId="1" applyFont="1" applyFill="1" applyBorder="1" applyAlignment="1" applyProtection="1">
      <alignment vertical="center"/>
    </xf>
    <xf numFmtId="49" fontId="16" fillId="0" borderId="0" xfId="1" applyNumberFormat="1" applyFont="1" applyBorder="1" applyAlignment="1" applyProtection="1">
      <alignment vertical="center"/>
      <protection locked="0"/>
    </xf>
    <xf numFmtId="49" fontId="0" fillId="0" borderId="0" xfId="0" applyNumberFormat="1"/>
    <xf numFmtId="0" fontId="2" fillId="0" borderId="17" xfId="0" applyNumberFormat="1" applyFont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top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1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0" xfId="0" applyProtection="1"/>
    <xf numFmtId="0" fontId="0" fillId="8" borderId="3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</xf>
    <xf numFmtId="0" fontId="0" fillId="8" borderId="5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vertical="top"/>
      <protection locked="0"/>
    </xf>
    <xf numFmtId="0" fontId="0" fillId="6" borderId="32" xfId="0" applyFill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5" fillId="6" borderId="7" xfId="0" applyFont="1" applyFill="1" applyBorder="1" applyAlignment="1" applyProtection="1">
      <alignment horizontal="center" vertical="top" wrapText="1"/>
      <protection locked="0"/>
    </xf>
    <xf numFmtId="0" fontId="35" fillId="6" borderId="7" xfId="0" applyFont="1" applyFill="1" applyBorder="1" applyAlignment="1" applyProtection="1">
      <alignment horizontal="center" vertical="top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2" fillId="10" borderId="11" xfId="0" applyFont="1" applyFill="1" applyBorder="1" applyAlignment="1" applyProtection="1">
      <alignment horizontal="center" vertical="center"/>
    </xf>
    <xf numFmtId="0" fontId="6" fillId="10" borderId="12" xfId="0" applyFont="1" applyFill="1" applyBorder="1" applyAlignment="1" applyProtection="1">
      <alignment horizontal="center" vertical="center"/>
    </xf>
    <xf numFmtId="0" fontId="6" fillId="10" borderId="11" xfId="0" applyFont="1" applyFill="1" applyBorder="1" applyAlignment="1" applyProtection="1">
      <alignment horizontal="center" vertical="center"/>
    </xf>
    <xf numFmtId="0" fontId="6" fillId="10" borderId="11" xfId="0" applyFont="1" applyFill="1" applyBorder="1" applyAlignment="1" applyProtection="1">
      <alignment horizontal="center" vertical="center" wrapText="1"/>
    </xf>
    <xf numFmtId="0" fontId="2" fillId="10" borderId="25" xfId="0" applyFont="1" applyFill="1" applyBorder="1" applyAlignment="1" applyProtection="1">
      <alignment horizontal="center" vertical="center"/>
    </xf>
    <xf numFmtId="0" fontId="2" fillId="10" borderId="19" xfId="0" applyFont="1" applyFill="1" applyBorder="1" applyAlignment="1" applyProtection="1">
      <alignment horizontal="center" vertical="center"/>
    </xf>
    <xf numFmtId="0" fontId="2" fillId="10" borderId="19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center" wrapText="1"/>
    </xf>
    <xf numFmtId="0" fontId="2" fillId="10" borderId="20" xfId="0" applyFont="1" applyFill="1" applyBorder="1" applyAlignment="1" applyProtection="1">
      <alignment horizontal="center" vertical="center" wrapText="1"/>
    </xf>
    <xf numFmtId="0" fontId="2" fillId="10" borderId="20" xfId="0" applyFont="1" applyFill="1" applyBorder="1" applyAlignment="1" applyProtection="1">
      <alignment horizontal="center" vertical="center"/>
    </xf>
    <xf numFmtId="49" fontId="37" fillId="10" borderId="20" xfId="0" applyNumberFormat="1" applyFont="1" applyFill="1" applyBorder="1" applyAlignment="1" applyProtection="1">
      <alignment horizontal="center" vertical="center" wrapText="1"/>
    </xf>
    <xf numFmtId="0" fontId="2" fillId="10" borderId="9" xfId="0" applyFont="1" applyFill="1" applyBorder="1" applyAlignment="1" applyProtection="1">
      <alignment horizontal="center" vertical="center" wrapText="1"/>
    </xf>
    <xf numFmtId="165" fontId="2" fillId="6" borderId="17" xfId="0" applyNumberFormat="1" applyFont="1" applyFill="1" applyBorder="1" applyAlignment="1" applyProtection="1">
      <alignment horizontal="center" vertical="center"/>
      <protection locked="0"/>
    </xf>
    <xf numFmtId="167" fontId="21" fillId="0" borderId="36" xfId="0" applyNumberFormat="1" applyFont="1" applyFill="1" applyBorder="1" applyAlignment="1" applyProtection="1">
      <alignment horizontal="center" vertical="center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20" fillId="9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top"/>
      <protection locked="0"/>
    </xf>
    <xf numFmtId="0" fontId="44" fillId="0" borderId="0" xfId="2" applyFont="1" applyProtection="1">
      <protection locked="0"/>
    </xf>
    <xf numFmtId="0" fontId="49" fillId="0" borderId="0" xfId="0" applyFont="1"/>
    <xf numFmtId="0" fontId="20" fillId="0" borderId="0" xfId="0" applyFont="1" applyAlignment="1" applyProtection="1"/>
    <xf numFmtId="0" fontId="17" fillId="0" borderId="0" xfId="1" applyFont="1" applyBorder="1" applyAlignment="1" applyProtection="1">
      <alignment horizontal="center"/>
      <protection locked="0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49" fontId="2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25" fillId="5" borderId="3" xfId="0" applyFont="1" applyFill="1" applyBorder="1" applyAlignment="1" applyProtection="1">
      <alignment horizontal="center" vertical="center" wrapText="1"/>
      <protection locked="0"/>
    </xf>
    <xf numFmtId="0" fontId="25" fillId="5" borderId="4" xfId="0" applyFont="1" applyFill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horizontal="center" vertical="center" wrapText="1"/>
      <protection locked="0"/>
    </xf>
    <xf numFmtId="1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3" xfId="0" applyFont="1" applyFill="1" applyBorder="1" applyAlignment="1" applyProtection="1">
      <alignment horizontal="center" vertical="center" wrapText="1"/>
      <protection locked="0"/>
    </xf>
    <xf numFmtId="0" fontId="34" fillId="5" borderId="5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49" fontId="13" fillId="10" borderId="22" xfId="0" applyNumberFormat="1" applyFont="1" applyFill="1" applyBorder="1" applyAlignment="1" applyProtection="1">
      <alignment horizontal="center" vertical="center" wrapText="1"/>
    </xf>
    <xf numFmtId="49" fontId="13" fillId="10" borderId="14" xfId="0" applyNumberFormat="1" applyFont="1" applyFill="1" applyBorder="1" applyAlignment="1" applyProtection="1">
      <alignment horizontal="center" vertical="center" wrapText="1"/>
    </xf>
    <xf numFmtId="0" fontId="7" fillId="10" borderId="24" xfId="0" applyFont="1" applyFill="1" applyBorder="1" applyAlignment="1" applyProtection="1">
      <alignment horizontal="center" vertical="center" wrapText="1"/>
    </xf>
    <xf numFmtId="0" fontId="7" fillId="10" borderId="15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</xf>
    <xf numFmtId="0" fontId="6" fillId="10" borderId="15" xfId="0" applyFont="1" applyFill="1" applyBorder="1" applyAlignment="1" applyProtection="1">
      <alignment horizontal="center" vertical="center" wrapText="1"/>
    </xf>
    <xf numFmtId="0" fontId="12" fillId="10" borderId="32" xfId="0" applyFont="1" applyFill="1" applyBorder="1" applyAlignment="1" applyProtection="1">
      <alignment horizontal="center" vertical="center" wrapText="1"/>
    </xf>
    <xf numFmtId="0" fontId="12" fillId="10" borderId="21" xfId="0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2" applyFont="1" applyBorder="1" applyAlignment="1" applyProtection="1">
      <alignment horizontal="left" vertical="center" wrapText="1"/>
      <protection locked="0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10" borderId="19" xfId="0" applyFont="1" applyFill="1" applyBorder="1" applyAlignment="1" applyProtection="1">
      <alignment horizontal="center" vertical="center" wrapText="1"/>
    </xf>
    <xf numFmtId="0" fontId="2" fillId="10" borderId="18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43" fillId="0" borderId="0" xfId="2" applyFont="1" applyBorder="1" applyAlignment="1" applyProtection="1">
      <alignment horizontal="center" vertical="center"/>
      <protection locked="0"/>
    </xf>
    <xf numFmtId="0" fontId="42" fillId="0" borderId="0" xfId="2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14" fillId="10" borderId="19" xfId="0" applyFont="1" applyFill="1" applyBorder="1" applyAlignment="1" applyProtection="1">
      <alignment horizontal="center" vertical="center" wrapText="1"/>
    </xf>
    <xf numFmtId="0" fontId="14" fillId="10" borderId="18" xfId="0" applyFont="1" applyFill="1" applyBorder="1" applyAlignment="1" applyProtection="1">
      <alignment horizontal="center" vertical="center" wrapText="1"/>
    </xf>
    <xf numFmtId="0" fontId="18" fillId="0" borderId="16" xfId="2" applyBorder="1" applyAlignment="1" applyProtection="1">
      <alignment horizontal="center"/>
      <protection locked="0"/>
    </xf>
    <xf numFmtId="0" fontId="18" fillId="0" borderId="21" xfId="2" applyBorder="1" applyAlignment="1" applyProtection="1">
      <alignment horizontal="center"/>
      <protection locked="0"/>
    </xf>
    <xf numFmtId="0" fontId="49" fillId="0" borderId="22" xfId="0" applyFont="1" applyBorder="1" applyAlignment="1" applyProtection="1">
      <alignment horizontal="left" vertical="top"/>
      <protection locked="0"/>
    </xf>
    <xf numFmtId="0" fontId="49" fillId="0" borderId="2" xfId="0" applyFont="1" applyBorder="1" applyAlignment="1" applyProtection="1">
      <alignment horizontal="left" vertical="top"/>
      <protection locked="0"/>
    </xf>
    <xf numFmtId="0" fontId="49" fillId="0" borderId="32" xfId="0" applyFont="1" applyBorder="1" applyAlignment="1" applyProtection="1">
      <alignment horizontal="left" vertical="top"/>
      <protection locked="0"/>
    </xf>
    <xf numFmtId="0" fontId="22" fillId="0" borderId="0" xfId="1" applyFont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24" fillId="6" borderId="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7" fillId="7" borderId="2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/>
    </xf>
    <xf numFmtId="0" fontId="27" fillId="9" borderId="22" xfId="0" applyFont="1" applyFill="1" applyBorder="1" applyAlignment="1" applyProtection="1">
      <alignment horizontal="center" vertical="center"/>
      <protection locked="0"/>
    </xf>
    <xf numFmtId="0" fontId="27" fillId="9" borderId="2" xfId="0" applyFont="1" applyFill="1" applyBorder="1" applyAlignment="1" applyProtection="1">
      <alignment horizontal="center" vertical="center"/>
      <protection locked="0"/>
    </xf>
    <xf numFmtId="0" fontId="27" fillId="9" borderId="32" xfId="0" applyFont="1" applyFill="1" applyBorder="1" applyAlignment="1" applyProtection="1">
      <alignment horizontal="center" vertical="center"/>
      <protection locked="0"/>
    </xf>
    <xf numFmtId="0" fontId="27" fillId="9" borderId="14" xfId="0" applyFont="1" applyFill="1" applyBorder="1" applyAlignment="1" applyProtection="1">
      <alignment horizontal="center" vertical="center"/>
      <protection locked="0"/>
    </xf>
    <xf numFmtId="0" fontId="27" fillId="9" borderId="16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top"/>
    </xf>
    <xf numFmtId="0" fontId="0" fillId="8" borderId="2" xfId="0" applyFill="1" applyBorder="1" applyAlignment="1" applyProtection="1">
      <alignment horizontal="center" vertical="top"/>
    </xf>
    <xf numFmtId="0" fontId="0" fillId="9" borderId="6" xfId="0" applyFill="1" applyBorder="1" applyAlignment="1" applyProtection="1">
      <alignment horizontal="center" vertical="top"/>
      <protection locked="0"/>
    </xf>
    <xf numFmtId="0" fontId="0" fillId="9" borderId="0" xfId="0" applyFill="1" applyBorder="1" applyAlignment="1" applyProtection="1">
      <alignment horizontal="center" vertical="top"/>
      <protection locked="0"/>
    </xf>
    <xf numFmtId="0" fontId="0" fillId="9" borderId="31" xfId="0" applyFill="1" applyBorder="1" applyAlignment="1" applyProtection="1">
      <alignment horizontal="center" vertical="top"/>
      <protection locked="0"/>
    </xf>
    <xf numFmtId="0" fontId="0" fillId="9" borderId="14" xfId="0" applyFill="1" applyBorder="1" applyAlignment="1" applyProtection="1">
      <alignment horizontal="center" vertical="top"/>
      <protection locked="0"/>
    </xf>
    <xf numFmtId="0" fontId="0" fillId="9" borderId="16" xfId="0" applyFill="1" applyBorder="1" applyAlignment="1" applyProtection="1">
      <alignment horizontal="center" vertical="top"/>
      <protection locked="0"/>
    </xf>
    <xf numFmtId="0" fontId="0" fillId="9" borderId="21" xfId="0" applyFill="1" applyBorder="1" applyAlignment="1" applyProtection="1">
      <alignment horizontal="center" vertical="top"/>
      <protection locked="0"/>
    </xf>
    <xf numFmtId="1" fontId="32" fillId="9" borderId="22" xfId="0" applyNumberFormat="1" applyFont="1" applyFill="1" applyBorder="1" applyAlignment="1" applyProtection="1">
      <alignment horizontal="center" vertical="center"/>
      <protection locked="0"/>
    </xf>
    <xf numFmtId="1" fontId="32" fillId="9" borderId="2" xfId="0" applyNumberFormat="1" applyFont="1" applyFill="1" applyBorder="1" applyAlignment="1" applyProtection="1">
      <alignment horizontal="center" vertical="center"/>
      <protection locked="0"/>
    </xf>
    <xf numFmtId="1" fontId="32" fillId="9" borderId="32" xfId="0" applyNumberFormat="1" applyFont="1" applyFill="1" applyBorder="1" applyAlignment="1" applyProtection="1">
      <alignment horizontal="center" vertical="center"/>
      <protection locked="0"/>
    </xf>
    <xf numFmtId="1" fontId="32" fillId="9" borderId="6" xfId="0" applyNumberFormat="1" applyFont="1" applyFill="1" applyBorder="1" applyAlignment="1" applyProtection="1">
      <alignment horizontal="center" vertical="center"/>
      <protection locked="0"/>
    </xf>
    <xf numFmtId="1" fontId="32" fillId="9" borderId="0" xfId="0" applyNumberFormat="1" applyFont="1" applyFill="1" applyBorder="1" applyAlignment="1" applyProtection="1">
      <alignment horizontal="center" vertical="center"/>
      <protection locked="0"/>
    </xf>
    <xf numFmtId="1" fontId="32" fillId="9" borderId="31" xfId="0" applyNumberFormat="1" applyFont="1" applyFill="1" applyBorder="1" applyAlignment="1" applyProtection="1">
      <alignment horizontal="center" vertical="center"/>
      <protection locked="0"/>
    </xf>
    <xf numFmtId="1" fontId="32" fillId="9" borderId="14" xfId="0" applyNumberFormat="1" applyFont="1" applyFill="1" applyBorder="1" applyAlignment="1" applyProtection="1">
      <alignment horizontal="center" vertical="center"/>
      <protection locked="0"/>
    </xf>
    <xf numFmtId="1" fontId="32" fillId="9" borderId="16" xfId="0" applyNumberFormat="1" applyFont="1" applyFill="1" applyBorder="1" applyAlignment="1" applyProtection="1">
      <alignment horizontal="center" vertical="center"/>
      <protection locked="0"/>
    </xf>
    <xf numFmtId="1" fontId="32" fillId="9" borderId="2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left" vertical="top"/>
    </xf>
    <xf numFmtId="0" fontId="29" fillId="9" borderId="22" xfId="0" applyFont="1" applyFill="1" applyBorder="1" applyAlignment="1" applyProtection="1">
      <alignment horizontal="center" vertical="center"/>
      <protection locked="0"/>
    </xf>
    <xf numFmtId="0" fontId="29" fillId="9" borderId="2" xfId="0" applyFont="1" applyFill="1" applyBorder="1" applyAlignment="1" applyProtection="1">
      <alignment horizontal="center" vertical="center"/>
      <protection locked="0"/>
    </xf>
    <xf numFmtId="0" fontId="29" fillId="9" borderId="32" xfId="0" applyFont="1" applyFill="1" applyBorder="1" applyAlignment="1" applyProtection="1">
      <alignment horizontal="center" vertical="center"/>
      <protection locked="0"/>
    </xf>
    <xf numFmtId="0" fontId="29" fillId="9" borderId="6" xfId="0" applyFont="1" applyFill="1" applyBorder="1" applyAlignment="1" applyProtection="1">
      <alignment horizontal="center" vertical="center"/>
      <protection locked="0"/>
    </xf>
    <xf numFmtId="0" fontId="29" fillId="9" borderId="0" xfId="0" applyFont="1" applyFill="1" applyBorder="1" applyAlignment="1" applyProtection="1">
      <alignment horizontal="center" vertical="center"/>
      <protection locked="0"/>
    </xf>
    <xf numFmtId="0" fontId="29" fillId="9" borderId="31" xfId="0" applyFont="1" applyFill="1" applyBorder="1" applyAlignment="1" applyProtection="1">
      <alignment horizontal="center" vertical="center"/>
      <protection locked="0"/>
    </xf>
    <xf numFmtId="0" fontId="29" fillId="9" borderId="14" xfId="0" applyFont="1" applyFill="1" applyBorder="1" applyAlignment="1" applyProtection="1">
      <alignment horizontal="center" vertical="center"/>
      <protection locked="0"/>
    </xf>
    <xf numFmtId="0" fontId="29" fillId="9" borderId="16" xfId="0" applyFont="1" applyFill="1" applyBorder="1" applyAlignment="1" applyProtection="1">
      <alignment horizontal="center" vertical="center"/>
      <protection locked="0"/>
    </xf>
    <xf numFmtId="0" fontId="29" fillId="9" borderId="2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</xf>
    <xf numFmtId="0" fontId="0" fillId="8" borderId="27" xfId="0" applyFill="1" applyBorder="1" applyAlignment="1" applyProtection="1">
      <alignment horizontal="left" vertical="top"/>
    </xf>
    <xf numFmtId="0" fontId="0" fillId="8" borderId="28" xfId="0" applyFill="1" applyBorder="1" applyAlignment="1" applyProtection="1">
      <alignment horizontal="left" vertical="top"/>
    </xf>
    <xf numFmtId="0" fontId="0" fillId="8" borderId="29" xfId="0" applyFill="1" applyBorder="1" applyAlignment="1" applyProtection="1">
      <alignment horizontal="left" vertical="top"/>
    </xf>
    <xf numFmtId="0" fontId="27" fillId="9" borderId="22" xfId="0" applyFont="1" applyFill="1" applyBorder="1" applyAlignment="1" applyProtection="1">
      <alignment horizontal="left" vertical="center"/>
      <protection locked="0"/>
    </xf>
    <xf numFmtId="0" fontId="27" fillId="9" borderId="2" xfId="0" applyFont="1" applyFill="1" applyBorder="1" applyAlignment="1" applyProtection="1">
      <alignment horizontal="left" vertical="center"/>
      <protection locked="0"/>
    </xf>
    <xf numFmtId="0" fontId="27" fillId="9" borderId="32" xfId="0" applyFont="1" applyFill="1" applyBorder="1" applyAlignment="1" applyProtection="1">
      <alignment horizontal="left" vertical="center"/>
      <protection locked="0"/>
    </xf>
    <xf numFmtId="0" fontId="27" fillId="9" borderId="14" xfId="0" applyFont="1" applyFill="1" applyBorder="1" applyAlignment="1" applyProtection="1">
      <alignment horizontal="left" vertical="center"/>
      <protection locked="0"/>
    </xf>
    <xf numFmtId="0" fontId="27" fillId="9" borderId="16" xfId="0" applyFont="1" applyFill="1" applyBorder="1" applyAlignment="1" applyProtection="1">
      <alignment horizontal="left" vertical="center"/>
      <protection locked="0"/>
    </xf>
    <xf numFmtId="0" fontId="27" fillId="9" borderId="21" xfId="0" applyFont="1" applyFill="1" applyBorder="1" applyAlignment="1" applyProtection="1">
      <alignment horizontal="left" vertical="center"/>
      <protection locked="0"/>
    </xf>
    <xf numFmtId="20" fontId="32" fillId="9" borderId="22" xfId="0" applyNumberFormat="1" applyFont="1" applyFill="1" applyBorder="1" applyAlignment="1" applyProtection="1">
      <alignment horizontal="center" vertical="center"/>
      <protection locked="0"/>
    </xf>
    <xf numFmtId="0" fontId="32" fillId="9" borderId="2" xfId="0" applyNumberFormat="1" applyFont="1" applyFill="1" applyBorder="1" applyAlignment="1" applyProtection="1">
      <alignment horizontal="center" vertical="center"/>
      <protection locked="0"/>
    </xf>
    <xf numFmtId="0" fontId="32" fillId="9" borderId="32" xfId="0" applyNumberFormat="1" applyFont="1" applyFill="1" applyBorder="1" applyAlignment="1" applyProtection="1">
      <alignment horizontal="center" vertical="center"/>
      <protection locked="0"/>
    </xf>
    <xf numFmtId="0" fontId="32" fillId="9" borderId="6" xfId="0" applyNumberFormat="1" applyFont="1" applyFill="1" applyBorder="1" applyAlignment="1" applyProtection="1">
      <alignment horizontal="center" vertical="center"/>
      <protection locked="0"/>
    </xf>
    <xf numFmtId="0" fontId="32" fillId="9" borderId="0" xfId="0" applyNumberFormat="1" applyFont="1" applyFill="1" applyBorder="1" applyAlignment="1" applyProtection="1">
      <alignment horizontal="center" vertical="center"/>
      <protection locked="0"/>
    </xf>
    <xf numFmtId="0" fontId="32" fillId="9" borderId="31" xfId="0" applyNumberFormat="1" applyFont="1" applyFill="1" applyBorder="1" applyAlignment="1" applyProtection="1">
      <alignment horizontal="center" vertical="center"/>
      <protection locked="0"/>
    </xf>
    <xf numFmtId="0" fontId="32" fillId="9" borderId="14" xfId="0" applyNumberFormat="1" applyFont="1" applyFill="1" applyBorder="1" applyAlignment="1" applyProtection="1">
      <alignment horizontal="center" vertical="center"/>
      <protection locked="0"/>
    </xf>
    <xf numFmtId="0" fontId="32" fillId="9" borderId="16" xfId="0" applyNumberFormat="1" applyFont="1" applyFill="1" applyBorder="1" applyAlignment="1" applyProtection="1">
      <alignment horizontal="center" vertical="center"/>
      <protection locked="0"/>
    </xf>
    <xf numFmtId="0" fontId="32" fillId="9" borderId="21" xfId="0" applyNumberFormat="1" applyFont="1" applyFill="1" applyBorder="1" applyAlignment="1" applyProtection="1">
      <alignment horizontal="center" vertical="center"/>
      <protection locked="0"/>
    </xf>
    <xf numFmtId="0" fontId="32" fillId="9" borderId="22" xfId="0" applyFont="1" applyFill="1" applyBorder="1" applyAlignment="1" applyProtection="1">
      <alignment horizontal="center" vertical="center"/>
      <protection locked="0"/>
    </xf>
    <xf numFmtId="0" fontId="32" fillId="9" borderId="2" xfId="0" applyFont="1" applyFill="1" applyBorder="1" applyAlignment="1" applyProtection="1">
      <alignment horizontal="center" vertical="center"/>
      <protection locked="0"/>
    </xf>
    <xf numFmtId="0" fontId="32" fillId="9" borderId="32" xfId="0" applyFont="1" applyFill="1" applyBorder="1" applyAlignment="1" applyProtection="1">
      <alignment horizontal="center" vertical="center"/>
      <protection locked="0"/>
    </xf>
    <xf numFmtId="0" fontId="32" fillId="9" borderId="6" xfId="0" applyFont="1" applyFill="1" applyBorder="1" applyAlignment="1" applyProtection="1">
      <alignment horizontal="center" vertical="center"/>
      <protection locked="0"/>
    </xf>
    <xf numFmtId="0" fontId="32" fillId="9" borderId="0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14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21" xfId="0" applyFont="1" applyFill="1" applyBorder="1" applyAlignment="1" applyProtection="1">
      <alignment horizontal="center" vertical="center"/>
      <protection locked="0"/>
    </xf>
    <xf numFmtId="0" fontId="26" fillId="9" borderId="22" xfId="0" applyFont="1" applyFill="1" applyBorder="1" applyAlignment="1" applyProtection="1">
      <alignment horizontal="center" vertical="center" wrapText="1"/>
      <protection locked="0"/>
    </xf>
    <xf numFmtId="0" fontId="26" fillId="9" borderId="2" xfId="0" applyFont="1" applyFill="1" applyBorder="1" applyAlignment="1" applyProtection="1">
      <alignment horizontal="center" vertical="center" wrapText="1"/>
      <protection locked="0"/>
    </xf>
    <xf numFmtId="0" fontId="26" fillId="9" borderId="32" xfId="0" applyFont="1" applyFill="1" applyBorder="1" applyAlignment="1" applyProtection="1">
      <alignment horizontal="center" vertical="center" wrapText="1"/>
      <protection locked="0"/>
    </xf>
    <xf numFmtId="0" fontId="26" fillId="9" borderId="6" xfId="0" applyFont="1" applyFill="1" applyBorder="1" applyAlignment="1" applyProtection="1">
      <alignment horizontal="center" vertical="center" wrapText="1"/>
      <protection locked="0"/>
    </xf>
    <xf numFmtId="0" fontId="26" fillId="9" borderId="0" xfId="0" applyFont="1" applyFill="1" applyBorder="1" applyAlignment="1" applyProtection="1">
      <alignment horizontal="center" vertical="center" wrapText="1"/>
      <protection locked="0"/>
    </xf>
    <xf numFmtId="0" fontId="26" fillId="9" borderId="31" xfId="0" applyFont="1" applyFill="1" applyBorder="1" applyAlignment="1" applyProtection="1">
      <alignment horizontal="center" vertical="center" wrapText="1"/>
      <protection locked="0"/>
    </xf>
    <xf numFmtId="0" fontId="26" fillId="9" borderId="14" xfId="0" applyFont="1" applyFill="1" applyBorder="1" applyAlignment="1" applyProtection="1">
      <alignment horizontal="center" vertical="center" wrapText="1"/>
      <protection locked="0"/>
    </xf>
    <xf numFmtId="0" fontId="26" fillId="9" borderId="16" xfId="0" applyFont="1" applyFill="1" applyBorder="1" applyAlignment="1" applyProtection="1">
      <alignment horizontal="center" vertical="center" wrapText="1"/>
      <protection locked="0"/>
    </xf>
    <xf numFmtId="0" fontId="26" fillId="9" borderId="21" xfId="0" applyFont="1" applyFill="1" applyBorder="1" applyAlignment="1" applyProtection="1">
      <alignment horizontal="center" vertical="center" wrapText="1"/>
      <protection locked="0"/>
    </xf>
    <xf numFmtId="0" fontId="27" fillId="9" borderId="6" xfId="0" applyFont="1" applyFill="1" applyBorder="1" applyAlignment="1" applyProtection="1">
      <alignment horizontal="center" vertical="center"/>
      <protection locked="0"/>
    </xf>
    <xf numFmtId="0" fontId="27" fillId="9" borderId="0" xfId="0" applyFont="1" applyFill="1" applyBorder="1" applyAlignment="1" applyProtection="1">
      <alignment horizontal="center" vertical="center"/>
      <protection locked="0"/>
    </xf>
    <xf numFmtId="0" fontId="27" fillId="9" borderId="31" xfId="0" applyFont="1" applyFill="1" applyBorder="1" applyAlignment="1" applyProtection="1">
      <alignment horizontal="center" vertical="center"/>
      <protection locked="0"/>
    </xf>
    <xf numFmtId="165" fontId="32" fillId="0" borderId="22" xfId="0" applyNumberFormat="1" applyFont="1" applyFill="1" applyBorder="1" applyAlignment="1" applyProtection="1">
      <alignment horizontal="center" vertical="center"/>
    </xf>
    <xf numFmtId="165" fontId="32" fillId="0" borderId="2" xfId="0" applyNumberFormat="1" applyFont="1" applyFill="1" applyBorder="1" applyAlignment="1" applyProtection="1">
      <alignment horizontal="center" vertical="center"/>
    </xf>
    <xf numFmtId="165" fontId="32" fillId="0" borderId="32" xfId="0" applyNumberFormat="1" applyFont="1" applyFill="1" applyBorder="1" applyAlignment="1" applyProtection="1">
      <alignment horizontal="center" vertical="center"/>
    </xf>
    <xf numFmtId="165" fontId="32" fillId="0" borderId="6" xfId="0" applyNumberFormat="1" applyFont="1" applyFill="1" applyBorder="1" applyAlignment="1" applyProtection="1">
      <alignment horizontal="center" vertical="center"/>
    </xf>
    <xf numFmtId="165" fontId="32" fillId="0" borderId="0" xfId="0" applyNumberFormat="1" applyFont="1" applyFill="1" applyBorder="1" applyAlignment="1" applyProtection="1">
      <alignment horizontal="center" vertical="center"/>
    </xf>
    <xf numFmtId="165" fontId="32" fillId="0" borderId="31" xfId="0" applyNumberFormat="1" applyFont="1" applyFill="1" applyBorder="1" applyAlignment="1" applyProtection="1">
      <alignment horizontal="center" vertical="center"/>
    </xf>
    <xf numFmtId="165" fontId="32" fillId="0" borderId="14" xfId="0" applyNumberFormat="1" applyFont="1" applyFill="1" applyBorder="1" applyAlignment="1" applyProtection="1">
      <alignment horizontal="center" vertical="center"/>
    </xf>
    <xf numFmtId="165" fontId="32" fillId="0" borderId="16" xfId="0" applyNumberFormat="1" applyFont="1" applyFill="1" applyBorder="1" applyAlignment="1" applyProtection="1">
      <alignment horizontal="center" vertical="center"/>
    </xf>
    <xf numFmtId="165" fontId="32" fillId="0" borderId="21" xfId="0" applyNumberFormat="1" applyFont="1" applyFill="1" applyBorder="1" applyAlignment="1" applyProtection="1">
      <alignment horizontal="center" vertical="center"/>
    </xf>
    <xf numFmtId="0" fontId="29" fillId="9" borderId="2" xfId="0" applyFont="1" applyFill="1" applyBorder="1" applyAlignment="1" applyProtection="1">
      <alignment horizontal="left" vertical="center" wrapText="1"/>
      <protection locked="0"/>
    </xf>
    <xf numFmtId="0" fontId="29" fillId="9" borderId="32" xfId="0" applyFont="1" applyFill="1" applyBorder="1" applyAlignment="1" applyProtection="1">
      <alignment horizontal="left" vertical="center" wrapText="1"/>
      <protection locked="0"/>
    </xf>
    <xf numFmtId="0" fontId="29" fillId="9" borderId="0" xfId="0" applyFont="1" applyFill="1" applyBorder="1" applyAlignment="1" applyProtection="1">
      <alignment horizontal="left" vertical="center" wrapText="1"/>
      <protection locked="0"/>
    </xf>
    <xf numFmtId="0" fontId="29" fillId="9" borderId="31" xfId="0" applyFont="1" applyFill="1" applyBorder="1" applyAlignment="1" applyProtection="1">
      <alignment horizontal="left" vertical="center" wrapText="1"/>
      <protection locked="0"/>
    </xf>
    <xf numFmtId="0" fontId="29" fillId="9" borderId="16" xfId="0" applyFont="1" applyFill="1" applyBorder="1" applyAlignment="1" applyProtection="1">
      <alignment horizontal="left" vertical="center" wrapText="1"/>
      <protection locked="0"/>
    </xf>
    <xf numFmtId="0" fontId="29" fillId="9" borderId="21" xfId="0" applyFont="1" applyFill="1" applyBorder="1" applyAlignment="1" applyProtection="1">
      <alignment horizontal="left" vertical="center" wrapText="1"/>
      <protection locked="0"/>
    </xf>
    <xf numFmtId="0" fontId="33" fillId="8" borderId="1" xfId="0" applyFont="1" applyFill="1" applyBorder="1" applyAlignment="1" applyProtection="1">
      <alignment horizontal="left"/>
    </xf>
    <xf numFmtId="0" fontId="0" fillId="8" borderId="1" xfId="0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1" fontId="29" fillId="0" borderId="22" xfId="0" applyNumberFormat="1" applyFont="1" applyFill="1" applyBorder="1" applyAlignment="1" applyProtection="1">
      <alignment horizontal="center" vertical="center"/>
    </xf>
    <xf numFmtId="1" fontId="29" fillId="0" borderId="32" xfId="0" applyNumberFormat="1" applyFont="1" applyFill="1" applyBorder="1" applyAlignment="1" applyProtection="1">
      <alignment horizontal="center" vertical="center"/>
    </xf>
    <xf numFmtId="1" fontId="29" fillId="0" borderId="6" xfId="0" applyNumberFormat="1" applyFont="1" applyFill="1" applyBorder="1" applyAlignment="1" applyProtection="1">
      <alignment horizontal="center" vertical="center"/>
    </xf>
    <xf numFmtId="1" fontId="29" fillId="0" borderId="31" xfId="0" applyNumberFormat="1" applyFont="1" applyFill="1" applyBorder="1" applyAlignment="1" applyProtection="1">
      <alignment horizontal="center" vertical="center"/>
    </xf>
    <xf numFmtId="1" fontId="29" fillId="0" borderId="14" xfId="0" applyNumberFormat="1" applyFont="1" applyFill="1" applyBorder="1" applyAlignment="1" applyProtection="1">
      <alignment horizontal="center" vertical="center"/>
    </xf>
    <xf numFmtId="1" fontId="29" fillId="0" borderId="21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 applyProtection="1">
      <alignment horizontal="center" vertical="center"/>
    </xf>
    <xf numFmtId="0" fontId="27" fillId="9" borderId="3" xfId="0" applyFont="1" applyFill="1" applyBorder="1" applyAlignment="1" applyProtection="1">
      <alignment horizontal="center" vertical="center"/>
      <protection locked="0"/>
    </xf>
    <xf numFmtId="0" fontId="27" fillId="9" borderId="4" xfId="0" applyFont="1" applyFill="1" applyBorder="1" applyAlignment="1" applyProtection="1">
      <alignment horizontal="center" vertical="center"/>
      <protection locked="0"/>
    </xf>
    <xf numFmtId="0" fontId="27" fillId="9" borderId="5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/>
    </xf>
    <xf numFmtId="0" fontId="28" fillId="9" borderId="3" xfId="0" applyFont="1" applyFill="1" applyBorder="1" applyAlignment="1" applyProtection="1">
      <alignment horizontal="center" vertical="center"/>
      <protection locked="0"/>
    </xf>
    <xf numFmtId="0" fontId="28" fillId="9" borderId="4" xfId="0" applyFont="1" applyFill="1" applyBorder="1" applyAlignment="1" applyProtection="1">
      <alignment horizontal="center" vertical="center"/>
      <protection locked="0"/>
    </xf>
    <xf numFmtId="0" fontId="28" fillId="9" borderId="5" xfId="0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EFA7A"/>
      <color rgb="FFF2F6C0"/>
      <color rgb="FFEAF0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2</xdr:row>
      <xdr:rowOff>71437</xdr:rowOff>
    </xdr:from>
    <xdr:to>
      <xdr:col>0</xdr:col>
      <xdr:colOff>1333500</xdr:colOff>
      <xdr:row>2</xdr:row>
      <xdr:rowOff>290512</xdr:rowOff>
    </xdr:to>
    <xdr:sp macro="" textlink="">
      <xdr:nvSpPr>
        <xdr:cNvPr id="2" name="Down Arrow 1"/>
        <xdr:cNvSpPr/>
      </xdr:nvSpPr>
      <xdr:spPr>
        <a:xfrm>
          <a:off x="1152525" y="642937"/>
          <a:ext cx="180975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33340</xdr:colOff>
      <xdr:row>31</xdr:row>
      <xdr:rowOff>55565</xdr:rowOff>
    </xdr:from>
    <xdr:to>
      <xdr:col>27</xdr:col>
      <xdr:colOff>192884</xdr:colOff>
      <xdr:row>33</xdr:row>
      <xdr:rowOff>17464</xdr:rowOff>
    </xdr:to>
    <xdr:sp macro="" textlink="">
      <xdr:nvSpPr>
        <xdr:cNvPr id="27" name="TextBox 26"/>
        <xdr:cNvSpPr txBox="1"/>
      </xdr:nvSpPr>
      <xdr:spPr>
        <a:xfrm rot="16200000">
          <a:off x="14699062" y="7284643"/>
          <a:ext cx="342899" cy="159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aircraftclubs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tudentflyingclub.com/flight-planning.php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pilotoutlook.com/calculators/time-speed-distance-calculator" TargetMode="External"/><Relationship Id="rId4" Type="http://schemas.openxmlformats.org/officeDocument/2006/relationships/hyperlink" Target="http://www.fltplan.com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32"/>
  <sheetViews>
    <sheetView showGridLines="0" tabSelected="1" view="pageBreakPreview" zoomScaleNormal="100" zoomScaleSheetLayoutView="100" workbookViewId="0">
      <selection activeCell="R8" sqref="R8:T9"/>
    </sheetView>
  </sheetViews>
  <sheetFormatPr defaultRowHeight="15" x14ac:dyDescent="0.25"/>
  <cols>
    <col min="1" max="1" width="23.7109375" customWidth="1"/>
    <col min="2" max="2" width="13.7109375" customWidth="1"/>
    <col min="3" max="3" width="6.7109375" style="39" customWidth="1"/>
    <col min="4" max="8" width="6.7109375" customWidth="1"/>
    <col min="9" max="9" width="6.7109375" style="28" hidden="1" customWidth="1"/>
    <col min="10" max="12" width="6.7109375" customWidth="1"/>
    <col min="13" max="13" width="6.85546875" customWidth="1"/>
    <col min="14" max="14" width="6.5703125" customWidth="1"/>
    <col min="15" max="15" width="6.7109375" customWidth="1"/>
    <col min="16" max="16" width="9.85546875" bestFit="1" customWidth="1"/>
    <col min="17" max="17" width="2.28515625" customWidth="1"/>
  </cols>
  <sheetData>
    <row r="1" spans="1:28" ht="27" customHeight="1" thickTop="1" thickBot="1" x14ac:dyDescent="0.3">
      <c r="A1" s="56" t="s">
        <v>82</v>
      </c>
      <c r="B1" s="68" t="s">
        <v>75</v>
      </c>
      <c r="C1" s="67" t="s">
        <v>74</v>
      </c>
      <c r="D1" s="66" t="s">
        <v>9</v>
      </c>
      <c r="E1" s="33" t="s">
        <v>0</v>
      </c>
      <c r="F1" s="65" t="s">
        <v>13</v>
      </c>
      <c r="G1" s="65" t="s">
        <v>14</v>
      </c>
      <c r="H1" s="128" t="s">
        <v>39</v>
      </c>
      <c r="I1" s="118" t="s">
        <v>15</v>
      </c>
      <c r="J1" s="120" t="s">
        <v>15</v>
      </c>
      <c r="K1" s="62" t="s">
        <v>22</v>
      </c>
      <c r="L1" s="64" t="s">
        <v>28</v>
      </c>
      <c r="M1" s="63" t="s">
        <v>23</v>
      </c>
      <c r="N1" s="62" t="s">
        <v>16</v>
      </c>
      <c r="O1" s="62" t="s">
        <v>24</v>
      </c>
      <c r="P1" s="61" t="s">
        <v>25</v>
      </c>
      <c r="Q1" s="3"/>
      <c r="R1" s="126"/>
      <c r="S1" s="126"/>
      <c r="T1" s="126"/>
      <c r="U1" s="18"/>
    </row>
    <row r="2" spans="1:28" ht="18" customHeight="1" thickTop="1" thickBot="1" x14ac:dyDescent="0.3">
      <c r="A2" s="5" t="s">
        <v>1</v>
      </c>
      <c r="B2" s="6">
        <v>3877</v>
      </c>
      <c r="C2" s="40">
        <f>SUM(29.92-D2)*1000+B2</f>
        <v>3877</v>
      </c>
      <c r="D2" s="7">
        <v>29.92</v>
      </c>
      <c r="E2" s="34">
        <v>122</v>
      </c>
      <c r="F2" s="8">
        <v>90</v>
      </c>
      <c r="G2" s="19">
        <f>$F$2+($K$5/1000)*(0.02*$F$2)</f>
        <v>90</v>
      </c>
      <c r="H2" s="129"/>
      <c r="I2" s="119"/>
      <c r="J2" s="121"/>
      <c r="K2" s="8">
        <v>0</v>
      </c>
      <c r="L2" s="8">
        <v>0</v>
      </c>
      <c r="M2" s="8">
        <v>0</v>
      </c>
      <c r="N2" s="8">
        <v>121</v>
      </c>
      <c r="O2" s="69">
        <v>0.5</v>
      </c>
      <c r="P2" s="70">
        <f>O5+O7+O9+O11+O13+O15+O17+O19+O21+O23</f>
        <v>0</v>
      </c>
      <c r="Q2" s="9"/>
      <c r="R2" s="127"/>
      <c r="S2" s="127"/>
      <c r="T2" s="127"/>
      <c r="U2" s="18"/>
    </row>
    <row r="3" spans="1:28" ht="27" customHeight="1" thickTop="1" thickBot="1" x14ac:dyDescent="0.45">
      <c r="A3" s="32" t="s">
        <v>2</v>
      </c>
      <c r="B3" s="57" t="s">
        <v>4</v>
      </c>
      <c r="C3" s="107" t="s">
        <v>10</v>
      </c>
      <c r="D3" s="109" t="s">
        <v>43</v>
      </c>
      <c r="E3" s="109" t="s">
        <v>11</v>
      </c>
      <c r="F3" s="109" t="s">
        <v>12</v>
      </c>
      <c r="G3" s="111" t="s">
        <v>21</v>
      </c>
      <c r="H3" s="113" t="s">
        <v>38</v>
      </c>
      <c r="J3" s="59" t="s">
        <v>19</v>
      </c>
      <c r="K3" s="122" t="s">
        <v>41</v>
      </c>
      <c r="L3" s="59" t="s">
        <v>26</v>
      </c>
      <c r="M3" s="59" t="s">
        <v>29</v>
      </c>
      <c r="N3" s="60" t="s">
        <v>30</v>
      </c>
      <c r="O3" s="59" t="s">
        <v>32</v>
      </c>
      <c r="P3" s="59" t="s">
        <v>34</v>
      </c>
      <c r="Q3" s="73"/>
      <c r="R3" s="78" t="s">
        <v>81</v>
      </c>
      <c r="S3" s="81"/>
      <c r="T3" s="81"/>
      <c r="U3" s="18"/>
    </row>
    <row r="4" spans="1:28" ht="17.25" customHeight="1" thickTop="1" thickBot="1" x14ac:dyDescent="0.3">
      <c r="A4" s="93" t="s">
        <v>8</v>
      </c>
      <c r="B4" s="58" t="s">
        <v>5</v>
      </c>
      <c r="C4" s="108"/>
      <c r="D4" s="110"/>
      <c r="E4" s="110"/>
      <c r="F4" s="110"/>
      <c r="G4" s="112"/>
      <c r="H4" s="114"/>
      <c r="J4" s="35" t="s">
        <v>20</v>
      </c>
      <c r="K4" s="123"/>
      <c r="L4" s="58" t="s">
        <v>27</v>
      </c>
      <c r="M4" s="58" t="s">
        <v>27</v>
      </c>
      <c r="N4" s="35" t="s">
        <v>31</v>
      </c>
      <c r="O4" s="35" t="s">
        <v>33</v>
      </c>
      <c r="P4" s="35" t="s">
        <v>35</v>
      </c>
      <c r="Q4" s="74"/>
      <c r="R4" s="117" t="s">
        <v>83</v>
      </c>
      <c r="S4" s="117"/>
      <c r="T4" s="117"/>
      <c r="U4" s="18"/>
    </row>
    <row r="5" spans="1:28" ht="18" customHeight="1" thickTop="1" thickBot="1" x14ac:dyDescent="0.3">
      <c r="A5" s="94"/>
      <c r="B5" s="10" t="s">
        <v>6</v>
      </c>
      <c r="C5" s="115"/>
      <c r="D5" s="98"/>
      <c r="E5" s="92"/>
      <c r="F5" s="90">
        <f>180*ASIN((E5/$G$2)*(SIN(PI()*(D5-C5)/180))/PI())</f>
        <v>0</v>
      </c>
      <c r="G5" s="92"/>
      <c r="H5" s="92" t="s">
        <v>17</v>
      </c>
      <c r="I5" s="20">
        <f>IF(H5="E",-G5,+G5)+(C5+F5)</f>
        <v>0</v>
      </c>
      <c r="J5" s="29">
        <f>IF(I5&lt;0,I5+360,I5)</f>
        <v>0</v>
      </c>
      <c r="K5" s="82"/>
      <c r="L5" s="21" t="str">
        <f>IF(M5&gt;0,M5/N5*$K$2," ")</f>
        <v xml:space="preserve"> </v>
      </c>
      <c r="M5" s="44"/>
      <c r="N5" s="23">
        <f>$G$2*SQRT(1-((E5/$G$2)*SIN(RADIANS(D5-C5)))^2)-E5*COS(RADIANS(D5-C5))</f>
        <v>90</v>
      </c>
      <c r="O5" s="24" t="str">
        <f>CONCATENATE(INT(M5/N5),":",IF(INT((M5/N5-INT(M5/N5))*60)&lt;10,"0",""),INT((M5/N5-INT(M5/N5))*60),":",IF(((((M5/N5-INT(M5/N5))*60)-INT((M5/N5-INT(M5/N5))*60))*60)&lt;10, "0", ""), INT((((M5/N5-INT(M5/N5))*60)-INT((M5/N5-INT(M5/N5))*60))*60))</f>
        <v>0:00:00</v>
      </c>
      <c r="P5" s="25">
        <f>$O$2+O5</f>
        <v>0.5</v>
      </c>
      <c r="Q5" s="75"/>
      <c r="R5" s="117"/>
      <c r="S5" s="117"/>
      <c r="T5" s="117"/>
      <c r="U5" s="18"/>
    </row>
    <row r="6" spans="1:28" ht="18" customHeight="1" thickTop="1" thickBot="1" x14ac:dyDescent="0.3">
      <c r="A6" s="105"/>
      <c r="B6" s="11" t="s">
        <v>7</v>
      </c>
      <c r="C6" s="116"/>
      <c r="D6" s="87"/>
      <c r="E6" s="89"/>
      <c r="F6" s="91"/>
      <c r="G6" s="89"/>
      <c r="H6" s="89"/>
      <c r="I6" s="12"/>
      <c r="J6" s="30"/>
      <c r="K6" s="83"/>
      <c r="L6" s="22" t="str">
        <f>IF(M5&gt;0,L2-L5," ")</f>
        <v xml:space="preserve"> </v>
      </c>
      <c r="M6" s="22" t="str">
        <f>IF(M2&gt;0,$M2-$M5,"")</f>
        <v/>
      </c>
      <c r="N6" s="13"/>
      <c r="O6" s="13"/>
      <c r="P6" s="14"/>
      <c r="Q6" s="76"/>
      <c r="R6" s="124" t="s">
        <v>84</v>
      </c>
      <c r="S6" s="124"/>
      <c r="T6" s="124"/>
      <c r="U6" s="18"/>
    </row>
    <row r="7" spans="1:28" ht="18" customHeight="1" thickTop="1" thickBot="1" x14ac:dyDescent="0.3">
      <c r="A7" s="106"/>
      <c r="B7" s="41"/>
      <c r="C7" s="103"/>
      <c r="D7" s="86"/>
      <c r="E7" s="88"/>
      <c r="F7" s="90">
        <f>180*ASIN((E7/$N$2)*(SIN(PI()*(D7-C7)/180))/PI())</f>
        <v>0</v>
      </c>
      <c r="G7" s="88"/>
      <c r="H7" s="92" t="s">
        <v>17</v>
      </c>
      <c r="I7" s="20">
        <f>IF(H7="E",-G7,+G7)+(C7+F7)</f>
        <v>0</v>
      </c>
      <c r="J7" s="29" t="str">
        <f>IF((C7&gt;0),IF(I7&lt;0,I7+360,I7)," ")</f>
        <v xml:space="preserve"> </v>
      </c>
      <c r="K7" s="82"/>
      <c r="L7" s="21" t="str">
        <f>IF(M7&gt;0,M7/N7*$K$2," ")</f>
        <v xml:space="preserve"> </v>
      </c>
      <c r="M7" s="44"/>
      <c r="N7" s="23" t="str">
        <f>IF(M7&gt;0,$N$2*SQRT(1-((E7/$N$2)*SIN(RADIANS(D7-C7)))^2)-E7*COS(RADIANS(D7-C7)),"")</f>
        <v/>
      </c>
      <c r="O7" s="23" t="str">
        <f>IF(M7&gt;0,CONCATENATE(INT(M7/N7),":",IF(INT((M7/N7-INT(M7/N7))*60)&lt;10,"0",""),INT((M7/N7-INT(M7/N7))*60),":",IF(((((M7/N7-INT(M7/N7))*60)-INT((M7/N7-INT(M7/N7))*60))*60)&lt;10,"0",""),INT((((M7/N7-INT(M7/N7))*60)-INT((M7/N7-INT(M7/N7))*60))*60)),"0")</f>
        <v>0</v>
      </c>
      <c r="P7" s="25" t="str">
        <f>IF(M7&gt;0,P5+O7," ")</f>
        <v xml:space="preserve"> </v>
      </c>
      <c r="Q7" s="3"/>
      <c r="R7" s="124"/>
      <c r="S7" s="124"/>
      <c r="T7" s="124"/>
      <c r="U7" s="18"/>
    </row>
    <row r="8" spans="1:28" ht="18" customHeight="1" thickTop="1" thickBot="1" x14ac:dyDescent="0.3">
      <c r="A8" s="93"/>
      <c r="B8" s="54"/>
      <c r="C8" s="104"/>
      <c r="D8" s="87"/>
      <c r="E8" s="89"/>
      <c r="F8" s="91"/>
      <c r="G8" s="89"/>
      <c r="H8" s="89"/>
      <c r="I8" s="12"/>
      <c r="J8" s="30"/>
      <c r="K8" s="83"/>
      <c r="L8" s="22" t="str">
        <f>IF(M7&gt;0,L6-L7," ")</f>
        <v xml:space="preserve"> </v>
      </c>
      <c r="M8" s="22" t="str">
        <f>IF(M7&gt;0,$M6-$M7," ")</f>
        <v xml:space="preserve"> </v>
      </c>
      <c r="N8" s="13"/>
      <c r="O8" s="13"/>
      <c r="P8" s="14"/>
      <c r="Q8" s="76"/>
      <c r="R8" s="125" t="s">
        <v>44</v>
      </c>
      <c r="S8" s="125"/>
      <c r="T8" s="125"/>
      <c r="U8" s="18"/>
    </row>
    <row r="9" spans="1:28" ht="18" customHeight="1" thickTop="1" thickBot="1" x14ac:dyDescent="0.3">
      <c r="A9" s="94"/>
      <c r="B9" s="43"/>
      <c r="C9" s="103"/>
      <c r="D9" s="86"/>
      <c r="E9" s="88"/>
      <c r="F9" s="90">
        <f t="shared" ref="F9" si="0">180*ASIN((E9/$N$2)*(SIN(PI()*(D9-C9)/180))/PI())</f>
        <v>0</v>
      </c>
      <c r="G9" s="88"/>
      <c r="H9" s="92" t="s">
        <v>17</v>
      </c>
      <c r="I9" s="20">
        <f>IF(H9="E",-G9,+G9)+(C9+F9)</f>
        <v>0</v>
      </c>
      <c r="J9" s="29" t="str">
        <f>IF((C9&gt;0),IF(I9&lt;0,I9+360,I9)," ")</f>
        <v xml:space="preserve"> </v>
      </c>
      <c r="K9" s="82"/>
      <c r="L9" s="21" t="str">
        <f>IF(M9&gt;0,M9/N9*$K$2," ")</f>
        <v xml:space="preserve"> </v>
      </c>
      <c r="M9" s="44"/>
      <c r="N9" s="23" t="str">
        <f>IF(M9&gt;0,$N$2*SQRT(1-((E9/$N$2)*SIN(RADIANS(D9-C9)))^2)-E9*COS(RADIANS(D9-C9))," ")</f>
        <v xml:space="preserve"> </v>
      </c>
      <c r="O9" s="23" t="str">
        <f>IF(M9&gt;0,CONCATENATE(INT(M9/N9),":",IF(INT((M9/N9-INT(M9/N9))*60)&lt;10,"0",""),INT((M9/N9-INT(M9/N9))*60),":",IF(((((M9/N9-INT(M9/N9))*60)-INT((M9/N9-INT(M9/N9))*60))*60)&lt;10,"0",""),INT((((M9/N9-INT(M9/N9))*60)-INT((M9/N9-INT(M9/N9))*60))*60)),"0")</f>
        <v>0</v>
      </c>
      <c r="P9" s="25" t="str">
        <f>IF(M9&gt;0,P7+O9," ")</f>
        <v xml:space="preserve"> </v>
      </c>
      <c r="Q9" s="75"/>
      <c r="R9" s="125"/>
      <c r="S9" s="125"/>
      <c r="T9" s="125"/>
      <c r="U9" s="18"/>
    </row>
    <row r="10" spans="1:28" ht="18" customHeight="1" thickTop="1" thickBot="1" x14ac:dyDescent="0.3">
      <c r="A10" s="99"/>
      <c r="B10" s="42"/>
      <c r="C10" s="104"/>
      <c r="D10" s="87"/>
      <c r="E10" s="89"/>
      <c r="F10" s="91"/>
      <c r="G10" s="89"/>
      <c r="H10" s="89"/>
      <c r="I10" s="12"/>
      <c r="J10" s="30"/>
      <c r="K10" s="83"/>
      <c r="L10" s="22" t="str">
        <f>IF(M9&gt;0,L8-L9," ")</f>
        <v xml:space="preserve"> </v>
      </c>
      <c r="M10" s="22" t="str">
        <f>IF(M9&gt;0,$M8-$M9," ")</f>
        <v xml:space="preserve"> </v>
      </c>
      <c r="N10" s="13"/>
      <c r="O10" s="13"/>
      <c r="P10" s="14"/>
      <c r="Q10" s="76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28" ht="18" customHeight="1" thickTop="1" thickBot="1" x14ac:dyDescent="0.3">
      <c r="A11" s="100"/>
      <c r="B11" s="41"/>
      <c r="C11" s="103"/>
      <c r="D11" s="86"/>
      <c r="E11" s="88"/>
      <c r="F11" s="90">
        <f t="shared" ref="F11" si="1">180*ASIN((E11/$N$2)*(SIN(PI()*(D11-C11)/180))/PI())</f>
        <v>0</v>
      </c>
      <c r="G11" s="88"/>
      <c r="H11" s="92" t="s">
        <v>17</v>
      </c>
      <c r="I11" s="20">
        <f>IF(H11="E",-G11,+G11)+(C11+F11)</f>
        <v>0</v>
      </c>
      <c r="J11" s="29" t="str">
        <f>IF((C11&gt;0),IF(I11&lt;0,I11+360,I11)," ")</f>
        <v xml:space="preserve"> </v>
      </c>
      <c r="K11" s="138"/>
      <c r="L11" s="21" t="str">
        <f>IF(M11&gt;0,M11/N11*$K$2," ")</f>
        <v xml:space="preserve"> </v>
      </c>
      <c r="M11" s="44"/>
      <c r="N11" s="23" t="str">
        <f>IF(M11&gt;0,$N$2*SQRT(1-((E11/$N$2)*SIN(RADIANS(D11-C11)))^2)-E11*COS(RADIANS(D11-C11))," ")</f>
        <v xml:space="preserve"> </v>
      </c>
      <c r="O11" s="23" t="str">
        <f>IF(M11&gt;0,CONCATENATE(INT(M11/N11),":",IF(INT((M11/N11-INT(M11/N11))*60)&lt;10,"0",""),INT((M11/N11-INT(M11/N11))*60),":",IF(((((M11/N11-INT(M11/N11))*60)-INT((M11/N11-INT(M11/N11))*60))*60)&lt;10,"0",""),INT((((M11/N11-INT(M11/N11))*60)-INT((M11/N11-INT(M11/N11))*60))*60)),"0")</f>
        <v>0</v>
      </c>
      <c r="P11" s="25" t="str">
        <f>IF(M11&gt;0,P9+O11," ")</f>
        <v xml:space="preserve"> </v>
      </c>
      <c r="Q11" s="7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ht="18" customHeight="1" thickTop="1" thickBot="1" x14ac:dyDescent="0.3">
      <c r="A12" s="101"/>
      <c r="B12" s="42"/>
      <c r="C12" s="104"/>
      <c r="D12" s="87"/>
      <c r="E12" s="89"/>
      <c r="F12" s="91"/>
      <c r="G12" s="89"/>
      <c r="H12" s="89"/>
      <c r="I12" s="12"/>
      <c r="J12" s="30"/>
      <c r="K12" s="139"/>
      <c r="L12" s="22" t="str">
        <f>IF(M11&gt;0,L10-L11," ")</f>
        <v xml:space="preserve"> </v>
      </c>
      <c r="M12" s="22" t="str">
        <f>IF(M11&gt;0,$M10-$M11," ")</f>
        <v xml:space="preserve"> </v>
      </c>
      <c r="N12" s="13"/>
      <c r="O12" s="13"/>
      <c r="P12" s="14"/>
      <c r="Q12" s="17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ht="18" customHeight="1" thickTop="1" thickBot="1" x14ac:dyDescent="0.3">
      <c r="A13" s="102"/>
      <c r="B13" s="43"/>
      <c r="C13" s="103"/>
      <c r="D13" s="86"/>
      <c r="E13" s="88"/>
      <c r="F13" s="90">
        <f t="shared" ref="F13" si="2">180*ASIN((E13/$N$2)*(SIN(PI()*(D13-C13)/180))/PI())</f>
        <v>0</v>
      </c>
      <c r="G13" s="88"/>
      <c r="H13" s="92" t="s">
        <v>17</v>
      </c>
      <c r="I13" s="20">
        <f>IF(H13="E",-G13,+G13)+(C13+F13)</f>
        <v>0</v>
      </c>
      <c r="J13" s="29" t="str">
        <f>IF((C13&gt;0),IF(I13&lt;0,I13+360,I13)," ")</f>
        <v xml:space="preserve"> </v>
      </c>
      <c r="K13" s="82"/>
      <c r="L13" s="21" t="str">
        <f>IF(M13&gt;0,M13/N13*$K$2," ")</f>
        <v xml:space="preserve"> </v>
      </c>
      <c r="M13" s="44"/>
      <c r="N13" s="23" t="str">
        <f>IF(M13&gt;0,$N$2*SQRT(1-((E13/$N$2)*SIN(RADIANS(D13-C13)))^2)-E13*COS(RADIANS(D13-C13))," ")</f>
        <v xml:space="preserve"> </v>
      </c>
      <c r="O13" s="23" t="str">
        <f>IF(M13&gt;0,CONCATENATE(INT(M13/N13),":",IF(INT((M13/N13-INT(M13/N13))*60)&lt;10,"0",""),INT((M13/N13-INT(M13/N13))*60),":",IF(((((M13/N13-INT(M13/N13))*60)-INT((M13/N13-INT(M13/N13))*60))*60)&lt;10,"0",""),INT((((M13/N13-INT(M13/N13))*60)-INT((M13/N13-INT(M13/N13))*60))*60)),"0")</f>
        <v>0</v>
      </c>
      <c r="P13" s="25" t="str">
        <f>IF(M13&gt;0,P11+O13," ")</f>
        <v xml:space="preserve"> </v>
      </c>
      <c r="Q13" s="7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 spans="1:28" ht="18" customHeight="1" thickTop="1" thickBot="1" x14ac:dyDescent="0.3">
      <c r="A14" s="93"/>
      <c r="B14" s="55"/>
      <c r="C14" s="104"/>
      <c r="D14" s="87"/>
      <c r="E14" s="89"/>
      <c r="F14" s="91"/>
      <c r="G14" s="89"/>
      <c r="H14" s="89"/>
      <c r="I14" s="12"/>
      <c r="J14" s="30"/>
      <c r="K14" s="83"/>
      <c r="L14" s="22" t="str">
        <f>IF(M13&gt;0,L12-L13," ")</f>
        <v xml:space="preserve"> </v>
      </c>
      <c r="M14" s="22" t="str">
        <f>IF(M13&gt;0,$M12-$M13," ")</f>
        <v xml:space="preserve"> </v>
      </c>
      <c r="N14" s="13"/>
      <c r="O14" s="13"/>
      <c r="P14" s="14"/>
      <c r="Q14" s="76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8" ht="18" customHeight="1" thickTop="1" thickBot="1" x14ac:dyDescent="0.3">
      <c r="A15" s="94"/>
      <c r="B15" s="10"/>
      <c r="C15" s="103"/>
      <c r="D15" s="86"/>
      <c r="E15" s="88"/>
      <c r="F15" s="90">
        <f t="shared" ref="F15" si="3">180*ASIN((E15/$N$2)*(SIN(PI()*(D15-C15)/180))/PI())</f>
        <v>0</v>
      </c>
      <c r="G15" s="88"/>
      <c r="H15" s="92" t="s">
        <v>17</v>
      </c>
      <c r="I15" s="20">
        <f>IF(H15="E",-G15,+G15)+(C15+F15)</f>
        <v>0</v>
      </c>
      <c r="J15" s="29" t="str">
        <f>IF((C15&gt;0),IF(I15&lt;0,I15+360,I15)," ")</f>
        <v xml:space="preserve"> </v>
      </c>
      <c r="K15" s="82"/>
      <c r="L15" s="21" t="str">
        <f>IF(M15&gt;0,M15/N15*$K$2," ")</f>
        <v xml:space="preserve"> </v>
      </c>
      <c r="M15" s="44"/>
      <c r="N15" s="23" t="str">
        <f>IF(M15&gt;0,$N$2*SQRT(1-((E15/$N$2)*SIN(RADIANS(D15-C15)))^2)-E15*COS(RADIANS(D15-C15))," ")</f>
        <v xml:space="preserve"> </v>
      </c>
      <c r="O15" s="23" t="str">
        <f>IF(M15&gt;0,CONCATENATE(INT(M15/N15),":",IF(INT((M15/N15-INT(M15/N15))*60)&lt;10,"0",""),INT((M15/N15-INT(M15/N15))*60),":",IF(((((M15/N15-INT(M15/N15))*60)-INT((M15/N15-INT(M15/N15))*60))*60)&lt;10,"0",""),INT((((M15/N15-INT(M15/N15))*60)-INT((M15/N15-INT(M15/N15))*60))*60)),"0")</f>
        <v>0</v>
      </c>
      <c r="P15" s="25" t="str">
        <f>IF(M15&gt;0,P13+O15," ")</f>
        <v xml:space="preserve"> </v>
      </c>
      <c r="Q15" s="7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28" ht="18" customHeight="1" thickTop="1" thickBot="1" x14ac:dyDescent="0.3">
      <c r="A16" s="93"/>
      <c r="B16" s="42"/>
      <c r="C16" s="104"/>
      <c r="D16" s="87"/>
      <c r="E16" s="89"/>
      <c r="F16" s="91"/>
      <c r="G16" s="89"/>
      <c r="H16" s="89"/>
      <c r="I16" s="12"/>
      <c r="J16" s="30"/>
      <c r="K16" s="83"/>
      <c r="L16" s="22" t="str">
        <f>IF(M15&gt;0,L14-L15," ")</f>
        <v xml:space="preserve"> </v>
      </c>
      <c r="M16" s="22" t="str">
        <f>IF(M15&gt;0,$M14-$M15," ")</f>
        <v xml:space="preserve"> </v>
      </c>
      <c r="N16" s="13"/>
      <c r="O16" s="13"/>
      <c r="P16" s="14"/>
      <c r="Q16" s="76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</row>
    <row r="17" spans="1:28" ht="18" customHeight="1" thickTop="1" thickBot="1" x14ac:dyDescent="0.3">
      <c r="A17" s="94"/>
      <c r="B17" s="15"/>
      <c r="C17" s="84"/>
      <c r="D17" s="86"/>
      <c r="E17" s="88"/>
      <c r="F17" s="90">
        <f t="shared" ref="F17" si="4">180*ASIN((E17/$N$2)*(SIN(PI()*(D17-C17)/180))/PI())</f>
        <v>0</v>
      </c>
      <c r="G17" s="88"/>
      <c r="H17" s="92" t="s">
        <v>17</v>
      </c>
      <c r="I17" s="20">
        <f>IF(H17="E",-G17,+G17)+(C17+F17)</f>
        <v>0</v>
      </c>
      <c r="J17" s="29" t="str">
        <f>IF((C17&gt;0),IF(I17&lt;0,I17+360,I17)," ")</f>
        <v xml:space="preserve"> </v>
      </c>
      <c r="K17" s="82"/>
      <c r="L17" s="21" t="str">
        <f>IF(M17&gt;0,M17/N17*$K$2," ")</f>
        <v xml:space="preserve"> </v>
      </c>
      <c r="M17" s="44"/>
      <c r="N17" s="23" t="str">
        <f>IF(M17&gt;0,$N$2*SQRT(1-((E17/$N$2)*SIN(RADIANS(D17-C17)))^2)-E17*COS(RADIANS(D17-C17))," ")</f>
        <v xml:space="preserve"> </v>
      </c>
      <c r="O17" s="23" t="str">
        <f>IF(M17&gt;0,CONCATENATE(INT(M17/N17),":",IF(INT((M17/N17-INT(M17/N17))*60)&lt;10,"0",""),INT((M17/N17-INT(M17/N17))*60),":",IF(((((M17/N17-INT(M17/N17))*60)-INT((M17/N17-INT(M17/N17))*60))*60)&lt;10,"0",""),INT((((M17/N17-INT(M17/N17))*60)-INT((M17/N17-INT(M17/N17))*60))*60)),"0")</f>
        <v>0</v>
      </c>
      <c r="P17" s="25" t="str">
        <f>IF(M17&gt;0,P15+O17," ")</f>
        <v xml:space="preserve"> </v>
      </c>
      <c r="Q17" s="7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28" ht="18" customHeight="1" thickTop="1" thickBot="1" x14ac:dyDescent="0.3">
      <c r="A18" s="95"/>
      <c r="B18" s="42"/>
      <c r="C18" s="85"/>
      <c r="D18" s="87"/>
      <c r="E18" s="89"/>
      <c r="F18" s="91"/>
      <c r="G18" s="89"/>
      <c r="H18" s="89"/>
      <c r="I18" s="12"/>
      <c r="J18" s="30"/>
      <c r="K18" s="83"/>
      <c r="L18" s="22" t="str">
        <f>IF(M17&gt;0,L16-L17," ")</f>
        <v xml:space="preserve"> </v>
      </c>
      <c r="M18" s="22" t="str">
        <f>IF(M17&gt;0,$M16-$M17," ")</f>
        <v xml:space="preserve"> </v>
      </c>
      <c r="N18" s="13"/>
      <c r="O18" s="13"/>
      <c r="P18" s="14"/>
      <c r="Q18" s="17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</row>
    <row r="19" spans="1:28" ht="18" customHeight="1" thickTop="1" thickBot="1" x14ac:dyDescent="0.3">
      <c r="A19" s="96"/>
      <c r="B19" s="15"/>
      <c r="C19" s="84"/>
      <c r="D19" s="86"/>
      <c r="E19" s="88"/>
      <c r="F19" s="90">
        <f t="shared" ref="F19" si="5">180*ASIN((E19/$N$2)*(SIN(PI()*(D19-C19)/180))/PI())</f>
        <v>0</v>
      </c>
      <c r="G19" s="88"/>
      <c r="H19" s="92" t="s">
        <v>17</v>
      </c>
      <c r="I19" s="20">
        <f>IF(H19="E",-G19,+G19)+(C19+F19)</f>
        <v>0</v>
      </c>
      <c r="J19" s="29" t="str">
        <f>IF((C19&gt;0),IF(I19&lt;0,I19+360,I19)," ")</f>
        <v xml:space="preserve"> </v>
      </c>
      <c r="K19" s="82"/>
      <c r="L19" s="21" t="str">
        <f>IF(M19&gt;0,M19/N19*$K$2," ")</f>
        <v xml:space="preserve"> </v>
      </c>
      <c r="M19" s="44"/>
      <c r="N19" s="23" t="str">
        <f>IF(M19&gt;0,$N$2*SQRT(1-((E19/$N$2)*SIN(RADIANS(D19-C19)))^2)-E19*COS(RADIANS(D19-C19))," ")</f>
        <v xml:space="preserve"> </v>
      </c>
      <c r="O19" s="23" t="str">
        <f>IF(M19&gt;0,CONCATENATE(INT(M19/N19),":",IF(INT((M19/N19-INT(M19/N19))*60)&lt;10,"0",""),INT((M19/N19-INT(M19/N19))*60),":",IF(((((M19/N19-INT(M19/N19))*60)-INT((M19/N19-INT(M19/N19))*60))*60)&lt;10,"0",""),INT((((M19/N19-INT(M19/N19))*60)-INT((M19/N19-INT(M19/N19))*60))*60)),"0")</f>
        <v>0</v>
      </c>
      <c r="P19" s="25" t="str">
        <f>IF(M19&gt;0,P17+O19," ")</f>
        <v xml:space="preserve"> </v>
      </c>
      <c r="Q19" s="3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</row>
    <row r="20" spans="1:28" ht="18" customHeight="1" thickTop="1" thickBot="1" x14ac:dyDescent="0.3">
      <c r="A20" s="95"/>
      <c r="B20" s="42"/>
      <c r="C20" s="85"/>
      <c r="D20" s="87"/>
      <c r="E20" s="89"/>
      <c r="F20" s="91"/>
      <c r="G20" s="89"/>
      <c r="H20" s="89"/>
      <c r="I20" s="12"/>
      <c r="J20" s="30"/>
      <c r="K20" s="83"/>
      <c r="L20" s="22" t="str">
        <f>IF(M19&gt;0,L18-L19," ")</f>
        <v xml:space="preserve"> </v>
      </c>
      <c r="M20" s="22" t="str">
        <f>IF(M19&gt;0,$M18-$M19," ")</f>
        <v xml:space="preserve"> </v>
      </c>
      <c r="N20" s="13"/>
      <c r="O20" s="13"/>
      <c r="P20" s="14"/>
      <c r="Q20" s="17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</row>
    <row r="21" spans="1:28" ht="18" customHeight="1" thickTop="1" thickBot="1" x14ac:dyDescent="0.3">
      <c r="A21" s="96"/>
      <c r="B21" s="15"/>
      <c r="C21" s="84"/>
      <c r="D21" s="86"/>
      <c r="E21" s="88"/>
      <c r="F21" s="90">
        <f t="shared" ref="F21" si="6">180*ASIN((E21/$N$2)*(SIN(PI()*(D21-C21)/180))/PI())</f>
        <v>0</v>
      </c>
      <c r="G21" s="88"/>
      <c r="H21" s="92" t="s">
        <v>17</v>
      </c>
      <c r="I21" s="20">
        <f>IF(H21="E",-G21,+G21)+(C21+F21)</f>
        <v>0</v>
      </c>
      <c r="J21" s="29" t="str">
        <f>IF((C21&gt;0),IF(I21&lt;0,I21+360,I21)," ")</f>
        <v xml:space="preserve"> </v>
      </c>
      <c r="K21" s="82"/>
      <c r="L21" s="21" t="str">
        <f>IF(M21&gt;0,M21/N21*$K$2," ")</f>
        <v xml:space="preserve"> </v>
      </c>
      <c r="M21" s="44"/>
      <c r="N21" s="23" t="str">
        <f>IF(M21&gt;0,$N$2*SQRT(1-((E21/$N$2)*SIN(RADIANS(D21-C21)))^2)-E21*COS(RADIANS(D21-C21))," ")</f>
        <v xml:space="preserve"> </v>
      </c>
      <c r="O21" s="23" t="str">
        <f>IF(M21&gt;0,CONCATENATE(INT(M21/N21),":",IF(INT((M21/N21-INT(M21/N21))*60)&lt;10,"0",""),INT((M21/N21-INT(M21/N21))*60),":",IF(((((M21/N21-INT(M21/N21))*60)-INT((M21/N21-INT(M21/N21))*60))*60)&lt;10,"0",""),INT((((M21/N21-INT(M21/N21))*60)-INT((M21/N21-INT(M21/N21))*60))*60)),"0")</f>
        <v>0</v>
      </c>
      <c r="P21" s="25" t="str">
        <f>IF(M21&gt;0,P19+O21," ")</f>
        <v xml:space="preserve"> </v>
      </c>
      <c r="Q21" s="3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</row>
    <row r="22" spans="1:28" ht="18" customHeight="1" thickTop="1" thickBot="1" x14ac:dyDescent="0.3">
      <c r="A22" s="95"/>
      <c r="B22" s="42"/>
      <c r="C22" s="85"/>
      <c r="D22" s="87"/>
      <c r="E22" s="89"/>
      <c r="F22" s="91"/>
      <c r="G22" s="89"/>
      <c r="H22" s="89"/>
      <c r="I22" s="12"/>
      <c r="J22" s="30"/>
      <c r="K22" s="83"/>
      <c r="L22" s="22" t="str">
        <f>IF(M21&gt;0,L20-L21," ")</f>
        <v xml:space="preserve"> </v>
      </c>
      <c r="M22" s="22" t="str">
        <f>IF(M21&gt;0,$M20-$M21," ")</f>
        <v xml:space="preserve"> </v>
      </c>
      <c r="N22" s="13"/>
      <c r="O22" s="13"/>
      <c r="P22" s="14"/>
      <c r="Q22" s="17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28" ht="17.25" customHeight="1" thickTop="1" thickBot="1" x14ac:dyDescent="0.3">
      <c r="A23" s="96"/>
      <c r="B23" s="15"/>
      <c r="C23" s="84"/>
      <c r="D23" s="86"/>
      <c r="E23" s="88"/>
      <c r="F23" s="90">
        <f t="shared" ref="F23" si="7">180*ASIN((E23/$N$2)*(SIN(PI()*(D23-C23)/180))/PI())</f>
        <v>0</v>
      </c>
      <c r="G23" s="88"/>
      <c r="H23" s="92" t="s">
        <v>17</v>
      </c>
      <c r="I23" s="20">
        <f>IF(H23="E",-G23,+G23)+(C23+F23)</f>
        <v>0</v>
      </c>
      <c r="J23" s="29" t="str">
        <f>IF((C23&gt;0),IF(I23&lt;0,I23+360,I23)," ")</f>
        <v xml:space="preserve"> </v>
      </c>
      <c r="K23" s="82"/>
      <c r="L23" s="21" t="str">
        <f>IF(M23&gt;0,M23/N23*$K$2," ")</f>
        <v xml:space="preserve"> </v>
      </c>
      <c r="M23" s="44"/>
      <c r="N23" s="23" t="str">
        <f>IF(M23&gt;0,$N$2*SQRT(1-((E23/$N$2)*SIN(RADIANS(D23-C23)))^2)-E23*COS(RADIANS(D23-C23))," ")</f>
        <v xml:space="preserve"> </v>
      </c>
      <c r="O23" s="23" t="str">
        <f>IF(M23&gt;0,CONCATENATE(INT(M23/N23),":",IF(INT((M23/N23-INT(M23/N23))*60)&lt;10,"0",""),INT((M23/N23-INT(M23/N23))*60),":",IF(((((M23/N23-INT(M23/N23))*60)-INT((M23/N23-INT(M23/N23))*60))*60)&lt;10,"0",""),INT((((M23/N23-INT(M23/N23))*60)-INT((M23/N23-INT(M23/N23))*60))*60)),"0")</f>
        <v>0</v>
      </c>
      <c r="P23" s="25" t="str">
        <f>IF(M23&gt;0,P21+O23," ")</f>
        <v xml:space="preserve"> </v>
      </c>
      <c r="Q23" s="3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1:28" ht="18" customHeight="1" thickTop="1" thickBot="1" x14ac:dyDescent="0.3">
      <c r="A24" s="95"/>
      <c r="B24" s="77"/>
      <c r="C24" s="85"/>
      <c r="D24" s="87"/>
      <c r="E24" s="89"/>
      <c r="F24" s="91"/>
      <c r="G24" s="89"/>
      <c r="H24" s="89"/>
      <c r="I24" s="12"/>
      <c r="J24" s="30"/>
      <c r="K24" s="83"/>
      <c r="L24" s="22" t="str">
        <f>IF(M23&gt;0,L22-L23," ")</f>
        <v xml:space="preserve"> </v>
      </c>
      <c r="M24" s="22" t="str">
        <f>IF(M23&gt;0,$M22-$M23," ")</f>
        <v xml:space="preserve"> </v>
      </c>
      <c r="N24" s="13"/>
      <c r="O24" s="13"/>
      <c r="P24" s="14"/>
      <c r="Q24" s="17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pans="1:28" ht="18" customHeight="1" thickTop="1" thickBot="1" x14ac:dyDescent="0.3">
      <c r="A25" s="97"/>
      <c r="B25" s="132" t="s">
        <v>86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4"/>
      <c r="Q25" s="18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28" ht="19.5" customHeight="1" thickTop="1" thickBot="1" x14ac:dyDescent="0.3">
      <c r="A26" s="31" t="s">
        <v>3</v>
      </c>
      <c r="B26" s="136" t="s">
        <v>87</v>
      </c>
      <c r="C26" s="137"/>
      <c r="D26" s="137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1"/>
      <c r="Q26" s="26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ht="15.75" thickTop="1" x14ac:dyDescent="0.25">
      <c r="A27" s="79" t="s">
        <v>85</v>
      </c>
      <c r="B27" s="16"/>
      <c r="C27" s="38"/>
      <c r="D27" s="1"/>
      <c r="E27" s="1"/>
      <c r="F27" s="2" t="s">
        <v>18</v>
      </c>
      <c r="G27" s="16"/>
      <c r="H27" s="4"/>
      <c r="I27" s="27"/>
      <c r="J27" s="4"/>
      <c r="K27" s="4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8" x14ac:dyDescent="0.25">
      <c r="A28" s="37" t="s">
        <v>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3"/>
      <c r="P28" s="53"/>
      <c r="Q28" s="53"/>
      <c r="R28" s="53"/>
      <c r="S28" s="53"/>
      <c r="T28" s="53"/>
      <c r="U28" s="53"/>
      <c r="V28" s="53"/>
    </row>
    <row r="29" spans="1:28" x14ac:dyDescent="0.25">
      <c r="A29" s="36" t="s">
        <v>37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53"/>
      <c r="P29" s="53"/>
      <c r="Q29" s="53"/>
      <c r="R29" s="53"/>
      <c r="S29" s="53"/>
      <c r="T29" s="53"/>
      <c r="U29" s="53"/>
      <c r="V29" s="53"/>
    </row>
    <row r="30" spans="1:28" x14ac:dyDescent="0.25">
      <c r="A30" s="36" t="s">
        <v>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53"/>
      <c r="P30" s="53"/>
      <c r="Q30" s="53"/>
      <c r="R30" s="53"/>
      <c r="S30" s="53"/>
      <c r="T30" s="53"/>
      <c r="U30" s="53"/>
      <c r="V30" s="53"/>
    </row>
    <row r="31" spans="1:28" x14ac:dyDescent="0.25">
      <c r="A31" s="37" t="s">
        <v>76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53"/>
      <c r="P31" s="53"/>
      <c r="Q31" s="53"/>
      <c r="R31" s="53"/>
      <c r="S31" s="53"/>
      <c r="T31" s="53"/>
      <c r="U31" s="53"/>
      <c r="V31" s="53"/>
    </row>
    <row r="32" spans="1:28" x14ac:dyDescent="0.25">
      <c r="A32" s="80" t="s">
        <v>42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53"/>
      <c r="P32" s="53"/>
      <c r="Q32" s="53"/>
      <c r="R32" s="53"/>
      <c r="S32" s="53"/>
      <c r="T32" s="53"/>
      <c r="U32" s="53"/>
      <c r="V32" s="53"/>
    </row>
  </sheetData>
  <sheetProtection sheet="1" objects="1" scenarios="1" selectLockedCells="1"/>
  <customSheetViews>
    <customSheetView guid="{4F05D530-8E8C-4732-94DD-798686BE3C70}" showPageBreaks="1" printArea="1" view="pageBreakPreview">
      <selection activeCell="Q25" sqref="Q25"/>
      <pageMargins left="0.25" right="0.25" top="0.75" bottom="0.75" header="0.3" footer="0.3"/>
      <pageSetup orientation="landscape" horizontalDpi="1200" verticalDpi="1200" r:id="rId1"/>
    </customSheetView>
  </customSheetViews>
  <mergeCells count="100">
    <mergeCell ref="E26:P26"/>
    <mergeCell ref="B25:P25"/>
    <mergeCell ref="R10:AB26"/>
    <mergeCell ref="B26:D26"/>
    <mergeCell ref="H7:H8"/>
    <mergeCell ref="G21:G22"/>
    <mergeCell ref="H21:H22"/>
    <mergeCell ref="K19:K20"/>
    <mergeCell ref="K21:K22"/>
    <mergeCell ref="K11:K12"/>
    <mergeCell ref="G15:G16"/>
    <mergeCell ref="H15:H16"/>
    <mergeCell ref="K17:K18"/>
    <mergeCell ref="G9:G10"/>
    <mergeCell ref="H9:H10"/>
    <mergeCell ref="F21:F22"/>
    <mergeCell ref="F9:F10"/>
    <mergeCell ref="F15:F16"/>
    <mergeCell ref="D17:D18"/>
    <mergeCell ref="E21:E22"/>
    <mergeCell ref="H1:H2"/>
    <mergeCell ref="E17:E18"/>
    <mergeCell ref="F17:F18"/>
    <mergeCell ref="D11:D12"/>
    <mergeCell ref="E11:E12"/>
    <mergeCell ref="F11:F12"/>
    <mergeCell ref="D13:D14"/>
    <mergeCell ref="E13:E14"/>
    <mergeCell ref="F13:F14"/>
    <mergeCell ref="D15:D16"/>
    <mergeCell ref="E15:E16"/>
    <mergeCell ref="G17:G18"/>
    <mergeCell ref="H17:H18"/>
    <mergeCell ref="G11:G12"/>
    <mergeCell ref="H11:H12"/>
    <mergeCell ref="G13:G14"/>
    <mergeCell ref="H13:H14"/>
    <mergeCell ref="R4:T5"/>
    <mergeCell ref="K13:K14"/>
    <mergeCell ref="K15:K16"/>
    <mergeCell ref="I1:I2"/>
    <mergeCell ref="K5:K6"/>
    <mergeCell ref="K7:K8"/>
    <mergeCell ref="K9:K10"/>
    <mergeCell ref="J1:J2"/>
    <mergeCell ref="K3:K4"/>
    <mergeCell ref="R6:T7"/>
    <mergeCell ref="R8:T9"/>
    <mergeCell ref="R1:T1"/>
    <mergeCell ref="R2:T2"/>
    <mergeCell ref="H5:H6"/>
    <mergeCell ref="A4:A5"/>
    <mergeCell ref="A6:A7"/>
    <mergeCell ref="C3:C4"/>
    <mergeCell ref="D3:D4"/>
    <mergeCell ref="E3:E4"/>
    <mergeCell ref="F7:F8"/>
    <mergeCell ref="G7:G8"/>
    <mergeCell ref="F3:F4"/>
    <mergeCell ref="G3:G4"/>
    <mergeCell ref="H3:H4"/>
    <mergeCell ref="A8:A9"/>
    <mergeCell ref="E9:E10"/>
    <mergeCell ref="C7:C8"/>
    <mergeCell ref="C5:C6"/>
    <mergeCell ref="D7:D8"/>
    <mergeCell ref="A10:A11"/>
    <mergeCell ref="A12:A13"/>
    <mergeCell ref="A14:A15"/>
    <mergeCell ref="C9:C10"/>
    <mergeCell ref="D9:D10"/>
    <mergeCell ref="C15:C16"/>
    <mergeCell ref="C13:C14"/>
    <mergeCell ref="C11:C12"/>
    <mergeCell ref="E7:E8"/>
    <mergeCell ref="D5:D6"/>
    <mergeCell ref="E5:E6"/>
    <mergeCell ref="F5:F6"/>
    <mergeCell ref="G5:G6"/>
    <mergeCell ref="C17:C18"/>
    <mergeCell ref="C23:C24"/>
    <mergeCell ref="A16:A17"/>
    <mergeCell ref="A18:A19"/>
    <mergeCell ref="A20:A21"/>
    <mergeCell ref="A22:A23"/>
    <mergeCell ref="A24:A25"/>
    <mergeCell ref="K23:K24"/>
    <mergeCell ref="C19:C20"/>
    <mergeCell ref="D19:D20"/>
    <mergeCell ref="E19:E20"/>
    <mergeCell ref="F19:F20"/>
    <mergeCell ref="G19:G20"/>
    <mergeCell ref="D23:D24"/>
    <mergeCell ref="E23:E24"/>
    <mergeCell ref="F23:F24"/>
    <mergeCell ref="G23:G24"/>
    <mergeCell ref="H23:H24"/>
    <mergeCell ref="H19:H20"/>
    <mergeCell ref="C21:C22"/>
    <mergeCell ref="D21:D22"/>
  </mergeCells>
  <hyperlinks>
    <hyperlink ref="R3" r:id="rId2"/>
    <hyperlink ref="R4:T5" r:id="rId3" display="SGFC"/>
    <hyperlink ref="R6:T7" r:id="rId4" display="Flight Planner"/>
    <hyperlink ref="R8:T9" r:id="rId5" display="time/speed/dist. calc"/>
  </hyperlinks>
  <pageMargins left="0.25" right="0.25" top="0.75" bottom="0.75" header="0.3" footer="0.3"/>
  <pageSetup orientation="landscape" horizontalDpi="1200" verticalDpi="1200" r:id="rId6"/>
  <headerFooter>
    <oddHeader xml:space="preserve">&amp;C&amp;"-,Bold"&amp;18&amp;UNavigation Log&amp;"-,Regular"&amp;11&amp;U
</oddHeader>
  </headerFooter>
  <ignoredErrors>
    <ignoredError sqref="L6 L8:L22 L23" formula="1"/>
  </ignoredErrors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33"/>
  <sheetViews>
    <sheetView showGridLines="0" view="pageBreakPreview" zoomScale="77" zoomScaleNormal="100" zoomScaleSheetLayoutView="77" workbookViewId="0">
      <selection activeCell="S17" sqref="S17"/>
    </sheetView>
  </sheetViews>
  <sheetFormatPr defaultRowHeight="15" x14ac:dyDescent="0.25"/>
  <cols>
    <col min="1" max="1" width="4.85546875" customWidth="1"/>
    <col min="6" max="6" width="9.140625" customWidth="1"/>
    <col min="8" max="8" width="9.140625" customWidth="1"/>
    <col min="10" max="10" width="9.140625" customWidth="1"/>
    <col min="11" max="12" width="12.7109375" customWidth="1"/>
    <col min="14" max="14" width="9.140625" customWidth="1"/>
  </cols>
  <sheetData>
    <row r="1" spans="1:23" ht="30.75" customHeight="1" thickTop="1" thickBot="1" x14ac:dyDescent="0.3">
      <c r="A1" s="142" t="s">
        <v>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23" ht="16.5" thickTop="1" thickBot="1" x14ac:dyDescent="0.3">
      <c r="A2" s="249" t="s">
        <v>46</v>
      </c>
      <c r="B2" s="249"/>
      <c r="C2" s="234" t="s">
        <v>50</v>
      </c>
      <c r="D2" s="234"/>
      <c r="E2" s="234" t="s">
        <v>51</v>
      </c>
      <c r="F2" s="234"/>
      <c r="G2" s="234" t="s">
        <v>52</v>
      </c>
      <c r="H2" s="234"/>
      <c r="I2" s="234" t="s">
        <v>53</v>
      </c>
      <c r="J2" s="234"/>
      <c r="K2" s="234" t="s">
        <v>68</v>
      </c>
      <c r="L2" s="234"/>
      <c r="M2" s="234" t="s">
        <v>57</v>
      </c>
      <c r="N2" s="234"/>
    </row>
    <row r="3" spans="1:23" ht="16.5" thickTop="1" thickBot="1" x14ac:dyDescent="0.3">
      <c r="A3" s="72" t="s">
        <v>72</v>
      </c>
      <c r="B3" s="47" t="s">
        <v>47</v>
      </c>
      <c r="C3" s="250" t="str">
        <f>'NAV LOG'!A1</f>
        <v>TAIL #</v>
      </c>
      <c r="D3" s="250"/>
      <c r="E3" s="253" t="s">
        <v>73</v>
      </c>
      <c r="F3" s="253"/>
      <c r="G3" s="243">
        <f>'NAV LOG'!N2</f>
        <v>121</v>
      </c>
      <c r="H3" s="243"/>
      <c r="I3" s="246" t="s">
        <v>54</v>
      </c>
      <c r="J3" s="246"/>
      <c r="K3" s="50" t="s">
        <v>55</v>
      </c>
      <c r="L3" s="50" t="s">
        <v>56</v>
      </c>
      <c r="M3" s="237">
        <f>'NAV LOG'!K9</f>
        <v>0</v>
      </c>
      <c r="N3" s="238"/>
    </row>
    <row r="4" spans="1:23" ht="16.5" thickTop="1" thickBot="1" x14ac:dyDescent="0.3">
      <c r="A4" s="71"/>
      <c r="B4" s="48" t="s">
        <v>48</v>
      </c>
      <c r="C4" s="251"/>
      <c r="D4" s="251"/>
      <c r="E4" s="254"/>
      <c r="F4" s="254"/>
      <c r="G4" s="244"/>
      <c r="H4" s="244"/>
      <c r="I4" s="247"/>
      <c r="J4" s="247"/>
      <c r="K4" s="235">
        <f>'NAV LOG'!O2</f>
        <v>0.5</v>
      </c>
      <c r="L4" s="236"/>
      <c r="M4" s="239"/>
      <c r="N4" s="240"/>
    </row>
    <row r="5" spans="1:23" ht="16.5" thickTop="1" thickBot="1" x14ac:dyDescent="0.3">
      <c r="A5" s="71"/>
      <c r="B5" s="49" t="s">
        <v>49</v>
      </c>
      <c r="C5" s="252"/>
      <c r="D5" s="252"/>
      <c r="E5" s="255"/>
      <c r="F5" s="255"/>
      <c r="G5" s="245"/>
      <c r="H5" s="245"/>
      <c r="I5" s="248"/>
      <c r="J5" s="248"/>
      <c r="K5" s="235"/>
      <c r="L5" s="236"/>
      <c r="M5" s="241"/>
      <c r="N5" s="242"/>
    </row>
    <row r="6" spans="1:23" ht="15" customHeight="1" thickTop="1" x14ac:dyDescent="0.25">
      <c r="A6" s="151" t="s">
        <v>58</v>
      </c>
      <c r="B6" s="152"/>
      <c r="C6" s="227" t="s">
        <v>79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</row>
    <row r="7" spans="1:23" ht="15" customHeight="1" x14ac:dyDescent="0.25">
      <c r="A7" s="153"/>
      <c r="B7" s="154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  <c r="P7" s="141" t="s">
        <v>77</v>
      </c>
      <c r="Q7" s="141"/>
      <c r="R7" s="141"/>
      <c r="S7" s="141"/>
      <c r="T7" s="141"/>
      <c r="U7" s="141"/>
      <c r="V7" s="141"/>
      <c r="W7" s="141"/>
    </row>
    <row r="8" spans="1:23" ht="15" customHeight="1" x14ac:dyDescent="0.25">
      <c r="A8" s="153"/>
      <c r="B8" s="154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30"/>
      <c r="P8" s="141"/>
      <c r="Q8" s="141"/>
      <c r="R8" s="141"/>
      <c r="S8" s="141"/>
      <c r="T8" s="141"/>
      <c r="U8" s="141"/>
      <c r="V8" s="141"/>
      <c r="W8" s="141"/>
    </row>
    <row r="9" spans="1:23" ht="15" customHeight="1" x14ac:dyDescent="0.25">
      <c r="A9" s="153"/>
      <c r="B9" s="154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P9" s="140" t="s">
        <v>78</v>
      </c>
      <c r="Q9" s="140"/>
      <c r="R9" s="140"/>
      <c r="S9" s="140"/>
      <c r="T9" s="140"/>
      <c r="U9" s="140"/>
      <c r="V9" s="140"/>
      <c r="W9" s="140"/>
    </row>
    <row r="10" spans="1:23" ht="15" customHeight="1" x14ac:dyDescent="0.25">
      <c r="A10" s="153"/>
      <c r="B10" s="154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0"/>
      <c r="P10" s="140"/>
      <c r="Q10" s="140"/>
      <c r="R10" s="140"/>
      <c r="S10" s="140"/>
      <c r="T10" s="140"/>
      <c r="U10" s="140"/>
      <c r="V10" s="140"/>
      <c r="W10" s="140"/>
    </row>
    <row r="11" spans="1:23" ht="15" customHeight="1" thickBot="1" x14ac:dyDescent="0.3">
      <c r="A11" s="156"/>
      <c r="B11" s="157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  <c r="P11" s="140" t="s">
        <v>80</v>
      </c>
      <c r="Q11" s="140"/>
      <c r="R11" s="140"/>
      <c r="S11" s="140"/>
      <c r="T11" s="140"/>
      <c r="U11" s="140"/>
      <c r="V11" s="140"/>
    </row>
    <row r="12" spans="1:23" ht="18" customHeight="1" thickTop="1" thickBot="1" x14ac:dyDescent="0.35">
      <c r="A12" s="168" t="s">
        <v>59</v>
      </c>
      <c r="B12" s="168"/>
      <c r="C12" s="168"/>
      <c r="D12" s="168"/>
      <c r="E12" s="233" t="s">
        <v>69</v>
      </c>
      <c r="F12" s="233"/>
      <c r="G12" s="233"/>
      <c r="H12" s="168" t="s">
        <v>60</v>
      </c>
      <c r="I12" s="168"/>
      <c r="J12" s="168"/>
      <c r="K12" s="168"/>
      <c r="L12" s="168"/>
      <c r="M12" s="168"/>
      <c r="N12" s="168"/>
      <c r="P12" s="140"/>
      <c r="Q12" s="140"/>
      <c r="R12" s="140"/>
      <c r="S12" s="140"/>
      <c r="T12" s="140"/>
      <c r="U12" s="140"/>
      <c r="V12" s="140"/>
    </row>
    <row r="13" spans="1:23" ht="15.75" thickTop="1" x14ac:dyDescent="0.25">
      <c r="A13" s="197" t="s">
        <v>18</v>
      </c>
      <c r="B13" s="198"/>
      <c r="C13" s="198"/>
      <c r="D13" s="199"/>
      <c r="E13" s="218">
        <f>'NAV LOG'!P2</f>
        <v>0</v>
      </c>
      <c r="F13" s="219"/>
      <c r="G13" s="220"/>
      <c r="H13" s="145" t="s">
        <v>18</v>
      </c>
      <c r="I13" s="146"/>
      <c r="J13" s="146"/>
      <c r="K13" s="146"/>
      <c r="L13" s="146"/>
      <c r="M13" s="146"/>
      <c r="N13" s="147"/>
    </row>
    <row r="14" spans="1:23" x14ac:dyDescent="0.25">
      <c r="A14" s="200"/>
      <c r="B14" s="201"/>
      <c r="C14" s="201"/>
      <c r="D14" s="202"/>
      <c r="E14" s="221"/>
      <c r="F14" s="222"/>
      <c r="G14" s="223"/>
      <c r="H14" s="215"/>
      <c r="I14" s="216"/>
      <c r="J14" s="216"/>
      <c r="K14" s="216"/>
      <c r="L14" s="216"/>
      <c r="M14" s="216"/>
      <c r="N14" s="217"/>
    </row>
    <row r="15" spans="1:23" x14ac:dyDescent="0.25">
      <c r="A15" s="200"/>
      <c r="B15" s="201"/>
      <c r="C15" s="201"/>
      <c r="D15" s="202"/>
      <c r="E15" s="221"/>
      <c r="F15" s="222"/>
      <c r="G15" s="223"/>
      <c r="H15" s="215"/>
      <c r="I15" s="216"/>
      <c r="J15" s="216"/>
      <c r="K15" s="216"/>
      <c r="L15" s="216"/>
      <c r="M15" s="216"/>
      <c r="N15" s="217"/>
    </row>
    <row r="16" spans="1:23" ht="15.75" thickBot="1" x14ac:dyDescent="0.3">
      <c r="A16" s="203"/>
      <c r="B16" s="204"/>
      <c r="C16" s="204"/>
      <c r="D16" s="205"/>
      <c r="E16" s="224"/>
      <c r="F16" s="225"/>
      <c r="G16" s="226"/>
      <c r="H16" s="148"/>
      <c r="I16" s="149"/>
      <c r="J16" s="149"/>
      <c r="K16" s="149"/>
      <c r="L16" s="149"/>
      <c r="M16" s="149"/>
      <c r="N16" s="150"/>
    </row>
    <row r="17" spans="1:18" ht="16.5" thickTop="1" thickBot="1" x14ac:dyDescent="0.3">
      <c r="A17" s="168" t="s">
        <v>64</v>
      </c>
      <c r="B17" s="168"/>
      <c r="C17" s="168"/>
      <c r="D17" s="168" t="s">
        <v>61</v>
      </c>
      <c r="E17" s="168"/>
      <c r="F17" s="168"/>
      <c r="G17" s="179" t="s">
        <v>67</v>
      </c>
      <c r="H17" s="180"/>
      <c r="I17" s="180"/>
      <c r="J17" s="180"/>
      <c r="K17" s="180"/>
      <c r="L17" s="180"/>
      <c r="M17" s="180"/>
      <c r="N17" s="181"/>
    </row>
    <row r="18" spans="1:18" ht="15.75" thickTop="1" x14ac:dyDescent="0.25">
      <c r="A18" s="188" t="s">
        <v>18</v>
      </c>
      <c r="B18" s="189"/>
      <c r="C18" s="190"/>
      <c r="D18" s="197" t="s">
        <v>18</v>
      </c>
      <c r="E18" s="198"/>
      <c r="F18" s="199"/>
      <c r="G18" s="206" t="s">
        <v>18</v>
      </c>
      <c r="H18" s="207"/>
      <c r="I18" s="207"/>
      <c r="J18" s="207"/>
      <c r="K18" s="207"/>
      <c r="L18" s="207"/>
      <c r="M18" s="207"/>
      <c r="N18" s="208"/>
    </row>
    <row r="19" spans="1:18" x14ac:dyDescent="0.25">
      <c r="A19" s="191"/>
      <c r="B19" s="192"/>
      <c r="C19" s="193"/>
      <c r="D19" s="200"/>
      <c r="E19" s="201"/>
      <c r="F19" s="202"/>
      <c r="G19" s="209"/>
      <c r="H19" s="210"/>
      <c r="I19" s="210"/>
      <c r="J19" s="210"/>
      <c r="K19" s="210"/>
      <c r="L19" s="210"/>
      <c r="M19" s="210"/>
      <c r="N19" s="211"/>
    </row>
    <row r="20" spans="1:18" ht="15.75" thickBot="1" x14ac:dyDescent="0.3">
      <c r="A20" s="191"/>
      <c r="B20" s="192"/>
      <c r="C20" s="193"/>
      <c r="D20" s="200"/>
      <c r="E20" s="201"/>
      <c r="F20" s="202"/>
      <c r="G20" s="212"/>
      <c r="H20" s="213"/>
      <c r="I20" s="213"/>
      <c r="J20" s="213"/>
      <c r="K20" s="213"/>
      <c r="L20" s="213"/>
      <c r="M20" s="213"/>
      <c r="N20" s="214"/>
    </row>
    <row r="21" spans="1:18" ht="16.5" thickTop="1" thickBot="1" x14ac:dyDescent="0.3">
      <c r="A21" s="191"/>
      <c r="B21" s="192"/>
      <c r="C21" s="193"/>
      <c r="D21" s="200"/>
      <c r="E21" s="201"/>
      <c r="F21" s="202"/>
      <c r="G21" s="179" t="s">
        <v>62</v>
      </c>
      <c r="H21" s="180"/>
      <c r="I21" s="180"/>
      <c r="J21" s="180"/>
      <c r="K21" s="180"/>
      <c r="L21" s="180"/>
      <c r="M21" s="180"/>
      <c r="N21" s="181"/>
    </row>
    <row r="22" spans="1:18" ht="15.75" thickTop="1" x14ac:dyDescent="0.25">
      <c r="A22" s="191"/>
      <c r="B22" s="192"/>
      <c r="C22" s="193"/>
      <c r="D22" s="200"/>
      <c r="E22" s="201"/>
      <c r="F22" s="202"/>
      <c r="G22" s="182"/>
      <c r="H22" s="183"/>
      <c r="I22" s="183"/>
      <c r="J22" s="183"/>
      <c r="K22" s="183"/>
      <c r="L22" s="183"/>
      <c r="M22" s="183"/>
      <c r="N22" s="184"/>
    </row>
    <row r="23" spans="1:18" ht="15.75" thickBot="1" x14ac:dyDescent="0.3">
      <c r="A23" s="194"/>
      <c r="B23" s="195"/>
      <c r="C23" s="196"/>
      <c r="D23" s="203"/>
      <c r="E23" s="204"/>
      <c r="F23" s="205"/>
      <c r="G23" s="185"/>
      <c r="H23" s="186"/>
      <c r="I23" s="186"/>
      <c r="J23" s="186"/>
      <c r="K23" s="186"/>
      <c r="L23" s="186"/>
      <c r="M23" s="186"/>
      <c r="N23" s="187"/>
    </row>
    <row r="24" spans="1:18" ht="16.5" thickTop="1" thickBot="1" x14ac:dyDescent="0.3">
      <c r="A24" s="168" t="s">
        <v>63</v>
      </c>
      <c r="B24" s="168"/>
      <c r="C24" s="168"/>
      <c r="D24" s="168" t="s">
        <v>65</v>
      </c>
      <c r="E24" s="168"/>
      <c r="F24" s="168"/>
      <c r="G24" s="151" t="s">
        <v>71</v>
      </c>
      <c r="H24" s="152"/>
      <c r="I24" s="152"/>
      <c r="J24" s="152"/>
      <c r="K24" s="51"/>
      <c r="L24" s="51"/>
      <c r="M24" s="51"/>
      <c r="N24" s="52"/>
    </row>
    <row r="25" spans="1:18" ht="15.75" thickTop="1" x14ac:dyDescent="0.25">
      <c r="A25" s="159" t="s">
        <v>18</v>
      </c>
      <c r="B25" s="160"/>
      <c r="C25" s="161"/>
      <c r="D25" s="169" t="s">
        <v>18</v>
      </c>
      <c r="E25" s="170"/>
      <c r="F25" s="171"/>
      <c r="G25" s="153"/>
      <c r="H25" s="154"/>
      <c r="I25" s="154"/>
      <c r="J25" s="154"/>
      <c r="K25" s="154"/>
      <c r="L25" s="154"/>
      <c r="M25" s="154"/>
      <c r="N25" s="155"/>
    </row>
    <row r="26" spans="1:18" x14ac:dyDescent="0.25">
      <c r="A26" s="162"/>
      <c r="B26" s="163"/>
      <c r="C26" s="164"/>
      <c r="D26" s="172"/>
      <c r="E26" s="173"/>
      <c r="F26" s="174"/>
      <c r="G26" s="153"/>
      <c r="H26" s="154"/>
      <c r="I26" s="154"/>
      <c r="J26" s="154"/>
      <c r="K26" s="154"/>
      <c r="L26" s="154"/>
      <c r="M26" s="154"/>
      <c r="N26" s="155"/>
    </row>
    <row r="27" spans="1:18" x14ac:dyDescent="0.25">
      <c r="A27" s="162"/>
      <c r="B27" s="163"/>
      <c r="C27" s="164"/>
      <c r="D27" s="172"/>
      <c r="E27" s="173"/>
      <c r="F27" s="174"/>
      <c r="G27" s="153"/>
      <c r="H27" s="154"/>
      <c r="I27" s="154"/>
      <c r="J27" s="154"/>
      <c r="K27" s="154"/>
      <c r="L27" s="154"/>
      <c r="M27" s="154"/>
      <c r="N27" s="155"/>
    </row>
    <row r="28" spans="1:18" ht="15.75" thickBot="1" x14ac:dyDescent="0.3">
      <c r="A28" s="165"/>
      <c r="B28" s="166"/>
      <c r="C28" s="167"/>
      <c r="D28" s="175"/>
      <c r="E28" s="176"/>
      <c r="F28" s="177"/>
      <c r="G28" s="153"/>
      <c r="H28" s="154"/>
      <c r="I28" s="154"/>
      <c r="J28" s="154"/>
      <c r="K28" s="154"/>
      <c r="L28" s="154"/>
      <c r="M28" s="154"/>
      <c r="N28" s="155"/>
    </row>
    <row r="29" spans="1:18" ht="16.5" thickTop="1" thickBot="1" x14ac:dyDescent="0.3">
      <c r="A29" s="178" t="s">
        <v>66</v>
      </c>
      <c r="B29" s="178"/>
      <c r="C29" s="178"/>
      <c r="D29" s="178"/>
      <c r="E29" s="178"/>
      <c r="F29" s="178"/>
      <c r="G29" s="153"/>
      <c r="H29" s="154"/>
      <c r="I29" s="154"/>
      <c r="J29" s="154"/>
      <c r="K29" s="154"/>
      <c r="L29" s="154"/>
      <c r="M29" s="154"/>
      <c r="N29" s="155"/>
    </row>
    <row r="30" spans="1:18" ht="16.5" customHeight="1" thickTop="1" x14ac:dyDescent="0.25">
      <c r="A30" s="145" t="s">
        <v>70</v>
      </c>
      <c r="B30" s="146"/>
      <c r="C30" s="146"/>
      <c r="D30" s="146"/>
      <c r="E30" s="146"/>
      <c r="F30" s="147"/>
      <c r="G30" s="153"/>
      <c r="H30" s="154"/>
      <c r="I30" s="154"/>
      <c r="J30" s="154"/>
      <c r="K30" s="154"/>
      <c r="L30" s="154"/>
      <c r="M30" s="154"/>
      <c r="N30" s="155"/>
      <c r="R30" s="46"/>
    </row>
    <row r="31" spans="1:18" ht="16.5" customHeight="1" thickBot="1" x14ac:dyDescent="0.3">
      <c r="A31" s="148"/>
      <c r="B31" s="149"/>
      <c r="C31" s="149"/>
      <c r="D31" s="149"/>
      <c r="E31" s="149"/>
      <c r="F31" s="150"/>
      <c r="G31" s="156"/>
      <c r="H31" s="157"/>
      <c r="I31" s="157"/>
      <c r="J31" s="157"/>
      <c r="K31" s="157"/>
      <c r="L31" s="157"/>
      <c r="M31" s="157"/>
      <c r="N31" s="158"/>
    </row>
    <row r="32" spans="1:18" ht="15.75" thickTop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</sheetData>
  <sheetProtection selectLockedCells="1"/>
  <mergeCells count="43">
    <mergeCell ref="G2:H2"/>
    <mergeCell ref="G3:H5"/>
    <mergeCell ref="I2:J2"/>
    <mergeCell ref="I3:J5"/>
    <mergeCell ref="A2:B2"/>
    <mergeCell ref="C2:D2"/>
    <mergeCell ref="C3:D5"/>
    <mergeCell ref="E2:F2"/>
    <mergeCell ref="E3:F5"/>
    <mergeCell ref="K2:L2"/>
    <mergeCell ref="K4:K5"/>
    <mergeCell ref="L4:L5"/>
    <mergeCell ref="M2:N2"/>
    <mergeCell ref="M3:N5"/>
    <mergeCell ref="H12:N12"/>
    <mergeCell ref="A6:B6"/>
    <mergeCell ref="A7:B11"/>
    <mergeCell ref="C6:N11"/>
    <mergeCell ref="A12:D12"/>
    <mergeCell ref="E12:G12"/>
    <mergeCell ref="A17:C17"/>
    <mergeCell ref="A18:C23"/>
    <mergeCell ref="D18:F23"/>
    <mergeCell ref="G18:N20"/>
    <mergeCell ref="H13:N16"/>
    <mergeCell ref="A13:D16"/>
    <mergeCell ref="E13:G16"/>
    <mergeCell ref="P11:V12"/>
    <mergeCell ref="P9:W10"/>
    <mergeCell ref="P7:W8"/>
    <mergeCell ref="A1:N1"/>
    <mergeCell ref="A30:F31"/>
    <mergeCell ref="G24:J24"/>
    <mergeCell ref="G25:N31"/>
    <mergeCell ref="A25:C28"/>
    <mergeCell ref="D24:F24"/>
    <mergeCell ref="D25:F28"/>
    <mergeCell ref="A29:F29"/>
    <mergeCell ref="G21:N21"/>
    <mergeCell ref="G22:N23"/>
    <mergeCell ref="A24:C24"/>
    <mergeCell ref="D17:F17"/>
    <mergeCell ref="G17:N17"/>
  </mergeCells>
  <pageMargins left="0.25" right="0.25" top="0.75" bottom="0.75" header="0.3" footer="0.3"/>
  <pageSetup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NAV LOG</vt:lpstr>
      <vt:lpstr>FLIGHT PLAN</vt:lpstr>
      <vt:lpstr>'FLIGHT PLAN'!Print_Area</vt:lpstr>
      <vt:lpstr>'NAV LOG'!Print_Area</vt:lpstr>
    </vt:vector>
  </TitlesOfParts>
  <Company>Montana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u2634</dc:creator>
  <cp:lastModifiedBy>DAN</cp:lastModifiedBy>
  <cp:lastPrinted>2012-02-03T16:58:07Z</cp:lastPrinted>
  <dcterms:created xsi:type="dcterms:W3CDTF">2011-04-15T15:53:00Z</dcterms:created>
  <dcterms:modified xsi:type="dcterms:W3CDTF">2012-07-28T22:20:37Z</dcterms:modified>
</cp:coreProperties>
</file>